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c82b1bef2b2dc34/Abenet/Desktop/My Trainings/9.Finance Education Series/"/>
    </mc:Choice>
  </mc:AlternateContent>
  <xr:revisionPtr revIDLastSave="22" documentId="8_{E3DCDA42-7226-4368-9EB9-BEEF18D284B2}" xr6:coauthVersionLast="47" xr6:coauthVersionMax="47" xr10:uidLastSave="{C56E4C47-D3F2-453B-98CA-EC80E2C1CE77}"/>
  <bookViews>
    <workbookView xWindow="-110" yWindow="-110" windowWidth="19420" windowHeight="10300" xr2:uid="{568B41A5-5E64-49F5-984D-A30C4677BBF4}"/>
  </bookViews>
  <sheets>
    <sheet name="MPT Model" sheetId="1" r:id="rId1"/>
  </sheets>
  <definedNames>
    <definedName name="_xlnm.Print_Area" localSheetId="0">'MPT Model'!$A$1:$N$46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9" i="1" l="1"/>
  <c r="M28" i="1"/>
  <c r="M27" i="1"/>
  <c r="M26" i="1"/>
  <c r="M25" i="1"/>
  <c r="M24" i="1"/>
  <c r="M23" i="1"/>
  <c r="M22" i="1"/>
  <c r="M21" i="1"/>
  <c r="M20" i="1"/>
  <c r="M19" i="1"/>
  <c r="L14" i="1"/>
  <c r="L15" i="1"/>
  <c r="H5" i="1"/>
  <c r="H8" i="1"/>
  <c r="H10" i="1" s="1"/>
  <c r="B24" i="1"/>
  <c r="G23" i="1" s="1" a="1"/>
  <c r="G23" i="1" s="1"/>
  <c r="N23" i="1" s="1"/>
  <c r="C24" i="1"/>
  <c r="D24" i="1"/>
  <c r="G22" i="1" s="1" a="1"/>
  <c r="G22" i="1" s="1"/>
  <c r="N22" i="1" s="1"/>
  <c r="E24" i="1"/>
  <c r="B25" i="1"/>
  <c r="C25" i="1"/>
  <c r="D25" i="1"/>
  <c r="E25" i="1"/>
  <c r="G29" i="1" s="1" a="1"/>
  <c r="G29" i="1" s="1"/>
  <c r="N29" i="1" s="1"/>
  <c r="B26" i="1"/>
  <c r="G19" i="1" s="1" a="1"/>
  <c r="G19" i="1" s="1"/>
  <c r="N19" i="1" s="1"/>
  <c r="C26" i="1"/>
  <c r="D26" i="1"/>
  <c r="E26" i="1"/>
  <c r="B27" i="1"/>
  <c r="C27" i="1"/>
  <c r="D27" i="1"/>
  <c r="E27" i="1"/>
  <c r="F11" i="1"/>
  <c r="B13" i="1"/>
  <c r="C13" i="1"/>
  <c r="D13" i="1"/>
  <c r="E13" i="1"/>
  <c r="B12" i="1"/>
  <c r="C12" i="1"/>
  <c r="D12" i="1"/>
  <c r="E12" i="1"/>
  <c r="G28" i="1" l="1" a="1"/>
  <c r="G28" i="1" s="1"/>
  <c r="N28" i="1" s="1"/>
  <c r="F13" i="1"/>
  <c r="G20" i="1" a="1"/>
  <c r="G20" i="1" s="1"/>
  <c r="N20" i="1" s="1"/>
  <c r="G21" i="1" a="1"/>
  <c r="G21" i="1" s="1"/>
  <c r="N21" i="1" s="1"/>
  <c r="M14" i="1" a="1"/>
  <c r="M14" i="1" s="1"/>
  <c r="N14" i="1" s="1"/>
  <c r="G24" i="1" a="1"/>
  <c r="G24" i="1" s="1"/>
  <c r="N24" i="1" s="1"/>
  <c r="H6" i="1" a="1"/>
  <c r="H6" i="1" s="1"/>
  <c r="H9" i="1" s="1"/>
  <c r="G25" i="1" a="1"/>
  <c r="G25" i="1" s="1"/>
  <c r="N25" i="1" s="1"/>
  <c r="G26" i="1" a="1"/>
  <c r="G26" i="1" s="1"/>
  <c r="N26" i="1" s="1"/>
  <c r="F12" i="1"/>
  <c r="G27" i="1" a="1"/>
  <c r="G27" i="1" s="1"/>
  <c r="N27" i="1" s="1"/>
  <c r="H7" i="1"/>
  <c r="M15" i="1" a="1"/>
  <c r="M15" i="1" s="1"/>
  <c r="N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</author>
  </authors>
  <commentList>
    <comment ref="B5" authorId="0" shapeId="0" xr:uid="{A5F29402-7EAD-403A-BAF8-32E42574D53E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starting investment amount for the ETB example | As-of: 2026-08-17 | Notes: Replace with your investable amount.</t>
        </r>
      </text>
    </comment>
    <comment ref="B6" authorId="0" shapeId="0" xr:uid="{39A6C9E5-E01A-4942-8C7F-31805A3F56CE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ETB risk-free rate | As-of: 2026-08-17 | Notes: Replace with a current relevant risk-free benchmark.</t>
        </r>
      </text>
    </comment>
    <comment ref="B9" authorId="0" shapeId="0" xr:uid="{CF69CF3C-C195-4726-BDC4-2FE18C9C463E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expected annual return; not a market forecast | As-of: 2026-08-17.</t>
        </r>
      </text>
    </comment>
    <comment ref="C9" authorId="0" shapeId="0" xr:uid="{98BE0B44-F5BE-402A-BD55-B8B7A874A75F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expected annual return; not a market forecast | As-of: 2026-08-17.</t>
        </r>
      </text>
    </comment>
    <comment ref="D9" authorId="0" shapeId="0" xr:uid="{354554DE-FE66-421C-8AD0-B9C2DD475C7C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expected annual return; not a market forecast | As-of: 2026-08-17.</t>
        </r>
      </text>
    </comment>
    <comment ref="E9" authorId="0" shapeId="0" xr:uid="{D6CA8296-FBC8-4836-987E-EFCC18A1352B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expected annual return; not a market forecast | As-of: 2026-08-17.</t>
        </r>
      </text>
    </comment>
    <comment ref="B10" authorId="0" shapeId="0" xr:uid="{9B93D6C7-9AD4-419A-B07C-AF3E32D3AABE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annual volatility | As-of: 2026-08-17.</t>
        </r>
      </text>
    </comment>
    <comment ref="C10" authorId="0" shapeId="0" xr:uid="{713C10B9-08BE-4362-9CB8-8AAB2E44A6C0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annual volatility | As-of: 2026-08-17.</t>
        </r>
      </text>
    </comment>
    <comment ref="D10" authorId="0" shapeId="0" xr:uid="{60EE9DB3-EBCF-4974-93BE-92AE0D667326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annual volatility | As-of: 2026-08-17.</t>
        </r>
      </text>
    </comment>
    <comment ref="E10" authorId="0" shapeId="0" xr:uid="{8B847EDC-03C8-40DA-A662-A8555130E439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annual volatility | As-of: 2026-08-17.</t>
        </r>
      </text>
    </comment>
    <comment ref="B11" authorId="0" shapeId="0" xr:uid="{B5D9487A-742B-495A-B25B-59248A41FBA3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Editable current portfolio weight. Ensure all weights sum to 100%.</t>
        </r>
      </text>
    </comment>
    <comment ref="C11" authorId="0" shapeId="0" xr:uid="{B5B5369F-87CA-4CDE-8B24-EFF4EBAE8C8D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Editable current portfolio weight. Ensure all weights sum to 100%.</t>
        </r>
      </text>
    </comment>
    <comment ref="D11" authorId="0" shapeId="0" xr:uid="{00EF3C06-144D-4709-9B02-3D072F8E216B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Editable current portfolio weight. Ensure all weights sum to 100%.</t>
        </r>
      </text>
    </comment>
    <comment ref="E11" authorId="0" shapeId="0" xr:uid="{99CE35C8-9EF0-414B-9D8D-9F57B136DF4F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Editable current portfolio weight. Ensure all weights sum to 100%.</t>
        </r>
      </text>
    </comment>
    <comment ref="G12" authorId="0" shapeId="0" xr:uid="{C9DBF2C8-2409-4E5B-AB4D-BF716E98E087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Calculated from the illustrative assumptions currently shown. If you change returns, volatility, or correlations, re-run optimization (for example with Excel Solver) to refresh these weights.</t>
        </r>
      </text>
    </comment>
    <comment ref="B17" authorId="0" shapeId="0" xr:uid="{F71ABCB9-6FB1-44A9-B457-257CF8079288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asset correlation matrix; diagonal should equal 1.00 and matrix should remain symmetric.</t>
        </r>
      </text>
    </comment>
    <comment ref="G17" authorId="0" shapeId="0" xr:uid="{1F6D8B77-A20E-4E9E-A9D4-15C2F9B30E47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Frontier weights are an illustrative unconstrained solution for the current assumptions. Negative weights represent short positions.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<sst xmlns="http://schemas.openxmlformats.org/spreadsheetml/2006/main" count="65" uniqueCount="41">
  <si>
    <t>Modern Portfolio Theory — ETB Example</t>
  </si>
  <si>
    <t>Illustrative, editable assumptions. Returns, volatility, and correlations are examples—not market forecasts.</t>
  </si>
  <si>
    <t>Portfolio Inputs</t>
  </si>
  <si>
    <t>Investment Amount (ETB)</t>
  </si>
  <si>
    <t>Risk-Free Rate</t>
  </si>
  <si>
    <t>Asset / Metric</t>
  </si>
  <si>
    <t>Ethiopia T-Bill</t>
  </si>
  <si>
    <t>Bank Deposit</t>
  </si>
  <si>
    <t>Ethiopian Equity Proxy</t>
  </si>
  <si>
    <t>Gold / FX Hedge</t>
  </si>
  <si>
    <t>Portfolio</t>
  </si>
  <si>
    <t>Expected Annual Return</t>
  </si>
  <si>
    <t>Annual Volatility</t>
  </si>
  <si>
    <t>Current Weight</t>
  </si>
  <si>
    <t>Allocation (ETB)</t>
  </si>
  <si>
    <t>Weighted Return</t>
  </si>
  <si>
    <t>Correlation Matrix (Editable Assumptions)</t>
  </si>
  <si>
    <t>Asset</t>
  </si>
  <si>
    <t>T-Bill</t>
  </si>
  <si>
    <t>Deposit</t>
  </si>
  <si>
    <t>Equity</t>
  </si>
  <si>
    <t>Gold / FX</t>
  </si>
  <si>
    <t>Covariance Matrix (Calculated)</t>
  </si>
  <si>
    <t>Portfolio Results</t>
  </si>
  <si>
    <t>Expected Return</t>
  </si>
  <si>
    <t>Portfolio Volatility</t>
  </si>
  <si>
    <t>Sharpe Ratio</t>
  </si>
  <si>
    <t>Weight Check</t>
  </si>
  <si>
    <t>Diversification Benefit</t>
  </si>
  <si>
    <t>Status</t>
  </si>
  <si>
    <t>Return</t>
  </si>
  <si>
    <t>Volatility</t>
  </si>
  <si>
    <t>Sharpe</t>
  </si>
  <si>
    <t>Global Min Variance</t>
  </si>
  <si>
    <t>Max Sharpe (Tangency)</t>
  </si>
  <si>
    <t>Efficient Frontier</t>
  </si>
  <si>
    <t>Risk</t>
  </si>
  <si>
    <t>Target Return</t>
  </si>
  <si>
    <t>How to Use</t>
  </si>
  <si>
    <t>1) Replace blue assumptions with your own return, volatility, correlation, and weights.
2) Current portfolio results update automatically.
3) Global minimum variance minimizes risk; tangency maximizes Sharpe ratio.
4) Unconstrained solutions may include negative weights; use Solver for no-short constraints.</t>
  </si>
  <si>
    <t>Example Optimized Portfolios — Current Assumptions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</si>
</sst>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ETB&quot;"/>
    <numFmt numFmtId="165" formatCode="0.0%"/>
    <numFmt numFmtId="166" formatCode="0.00\x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FFFFFF"/>
      <name val="Aptos"/>
    </font>
    <font>
      <sz val="11"/>
      <color rgb="FF24324A"/>
      <name val="Aptos"/>
    </font>
    <font>
      <b/>
      <sz val="11"/>
      <color rgb="FF24324A"/>
      <name val="Aptos"/>
    </font>
    <font>
      <b/>
      <sz val="18"/>
      <color rgb="FFFFFFFF"/>
      <name val="Aptos"/>
    </font>
    <font>
      <i/>
      <sz val="11"/>
      <color rgb="FF3730A3"/>
      <name val="Aptos"/>
    </font>
    <font>
      <b/>
      <sz val="12"/>
      <color rgb="FFFFFFFF"/>
      <name val="Aptos"/>
    </font>
    <font>
      <b/>
      <sz val="11"/>
      <color rgb="FF1D4ED8"/>
      <name val="Aptos"/>
    </font>
    <font>
      <b/>
      <sz val="11"/>
      <color rgb="FF065F46"/>
      <name val="Aptos"/>
    </font>
    <font>
      <sz val="11"/>
      <color rgb="FF166534"/>
      <name val="Aptos"/>
    </font>
    <font>
      <b/>
      <sz val="11"/>
      <color rgb="FF166534"/>
      <name val="Aptos"/>
    </font>
    <font>
      <b/>
      <sz val="11"/>
      <color rgb="FF92400E"/>
      <name val="Aptos"/>
    </font>
    <font>
      <b/>
      <sz val="11"/>
      <color rgb="FF5B21B6"/>
      <name val="Aptos"/>
    </font>
    <font>
      <b/>
      <sz val="11"/>
      <color rgb="FF1E40AF"/>
      <name val="Aptos"/>
    </font>
    <font>
      <b/>
      <sz val="11"/>
      <color rgb="FF9D174D"/>
      <name val="Aptos"/>
    </font>
    <font>
      <b/>
      <sz val="11"/>
      <color rgb="FF047857"/>
      <name val="Aptos"/>
    </font>
    <font>
      <b/>
      <sz val="12"/>
      <color rgb="FF166534"/>
      <name val="Aptos"/>
    </font>
    <font>
      <b/>
      <sz val="12"/>
      <color rgb="FF92400E"/>
      <name val="Aptos"/>
    </font>
    <font>
      <b/>
      <sz val="12"/>
      <color rgb="FF5B21B6"/>
      <name val="Aptos"/>
    </font>
    <font>
      <b/>
      <sz val="12"/>
      <color rgb="FF1E40AF"/>
      <name val="Aptos"/>
    </font>
    <font>
      <b/>
      <sz val="12"/>
      <color rgb="FF9D174D"/>
      <name val="Aptos"/>
    </font>
    <font>
      <b/>
      <sz val="12"/>
      <color rgb="FF047857"/>
      <name val="Aptos"/>
    </font>
    <font>
      <b/>
      <sz val="11"/>
      <color rgb="FF4C1D95"/>
      <name val="Aptos"/>
    </font>
    <font>
      <sz val="11"/>
      <color rgb="FF9A3412"/>
      <name val="Aptos"/>
    </font>
    <font>
      <sz val="11"/>
      <color rgb="FF0E7490"/>
      <name val="Aptos"/>
    </font>
    <font>
      <b/>
      <sz val="11"/>
      <color rgb="FF4338CA"/>
      <name val="Aptos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72554"/>
        <bgColor indexed="64"/>
      </patternFill>
    </fill>
    <fill>
      <patternFill patternType="solid">
        <fgColor rgb="FFE0E7FF"/>
        <bgColor indexed="64"/>
      </patternFill>
    </fill>
    <fill>
      <patternFill patternType="solid">
        <fgColor rgb="FF0F766E"/>
        <bgColor indexed="64"/>
      </patternFill>
    </fill>
    <fill>
      <patternFill patternType="solid">
        <fgColor rgb="FF2563EB"/>
        <bgColor indexed="64"/>
      </patternFill>
    </fill>
    <fill>
      <patternFill patternType="solid">
        <fgColor rgb="FF7C3AED"/>
        <bgColor indexed="64"/>
      </patternFill>
    </fill>
    <fill>
      <patternFill patternType="solid">
        <fgColor rgb="FFD97706"/>
        <bgColor indexed="64"/>
      </patternFill>
    </fill>
    <fill>
      <patternFill patternType="solid">
        <fgColor rgb="FFDB2777"/>
        <bgColor indexed="64"/>
      </patternFill>
    </fill>
    <fill>
      <patternFill patternType="solid">
        <fgColor rgb="FF0891B2"/>
        <bgColor indexed="64"/>
      </patternFill>
    </fill>
    <fill>
      <patternFill patternType="solid">
        <fgColor rgb="FF16A34A"/>
        <bgColor indexed="64"/>
      </patternFill>
    </fill>
    <fill>
      <patternFill patternType="solid">
        <fgColor rgb="FF334155"/>
        <bgColor indexed="64"/>
      </patternFill>
    </fill>
    <fill>
      <patternFill patternType="solid">
        <fgColor rgb="FFDBEAFE"/>
        <bgColor indexed="64"/>
      </patternFill>
    </fill>
    <fill>
      <patternFill patternType="solid">
        <fgColor rgb="FFCCFBF1"/>
        <bgColor indexed="64"/>
      </patternFill>
    </fill>
    <fill>
      <patternFill patternType="solid">
        <fgColor rgb="FFF0FDFA"/>
        <bgColor indexed="64"/>
      </patternFill>
    </fill>
    <fill>
      <patternFill patternType="solid">
        <fgColor rgb="FFECFDF5"/>
        <bgColor indexed="64"/>
      </patternFill>
    </fill>
    <fill>
      <patternFill patternType="solid">
        <fgColor rgb="FFA7F3D0"/>
        <bgColor indexed="64"/>
      </patternFill>
    </fill>
    <fill>
      <patternFill patternType="solid">
        <fgColor rgb="FFDCFCE7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CE7F3"/>
        <bgColor indexed="64"/>
      </patternFill>
    </fill>
    <fill>
      <patternFill patternType="solid">
        <fgColor rgb="FFD1FAE5"/>
        <bgColor indexed="64"/>
      </patternFill>
    </fill>
    <fill>
      <patternFill patternType="solid">
        <fgColor rgb="FFC4B5FD"/>
        <bgColor indexed="64"/>
      </patternFill>
    </fill>
    <fill>
      <patternFill patternType="solid">
        <fgColor rgb="FFF5F3FF"/>
        <bgColor indexed="64"/>
      </patternFill>
    </fill>
    <fill>
      <patternFill patternType="solid">
        <fgColor rgb="FFFAF5FF"/>
        <bgColor indexed="64"/>
      </patternFill>
    </fill>
    <fill>
      <patternFill patternType="solid">
        <fgColor rgb="FFDDD6FE"/>
        <bgColor indexed="64"/>
      </patternFill>
    </fill>
    <fill>
      <patternFill patternType="solid">
        <fgColor rgb="FFFFF7ED"/>
        <bgColor indexed="64"/>
      </patternFill>
    </fill>
    <fill>
      <patternFill patternType="solid">
        <fgColor rgb="FFFFEDD5"/>
        <bgColor indexed="64"/>
      </patternFill>
    </fill>
    <fill>
      <patternFill patternType="solid">
        <fgColor rgb="FFFDF2F8"/>
        <bgColor indexed="64"/>
      </patternFill>
    </fill>
    <fill>
      <patternFill patternType="solid">
        <fgColor rgb="FFECFEFF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CFFAFE"/>
        <bgColor indexed="64"/>
      </patternFill>
    </fill>
    <fill>
      <patternFill patternType="solid">
        <fgColor rgb="FFF0FDF4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D9D9D9"/>
      </top>
      <bottom/>
      <diagonal/>
    </border>
    <border>
      <left/>
      <right/>
      <top style="thin">
        <color rgb="FFCBD5E1"/>
      </top>
      <bottom/>
      <diagonal/>
    </border>
    <border>
      <left/>
      <right/>
      <top/>
      <bottom style="thin">
        <color rgb="FFCBD5E1"/>
      </bottom>
      <diagonal/>
    </border>
    <border>
      <left style="thin">
        <color rgb="FFCBD5E1"/>
      </left>
      <right/>
      <top style="thin">
        <color rgb="FFCBD5E1"/>
      </top>
      <bottom/>
      <diagonal/>
    </border>
    <border>
      <left style="thin">
        <color rgb="FFCBD5E1"/>
      </left>
      <right/>
      <top/>
      <bottom style="thin">
        <color rgb="FFCBD5E1"/>
      </bottom>
      <diagonal/>
    </border>
    <border>
      <left/>
      <right style="thin">
        <color rgb="FFCBD5E1"/>
      </right>
      <top style="thin">
        <color rgb="FFCBD5E1"/>
      </top>
      <bottom/>
      <diagonal/>
    </border>
    <border>
      <left/>
      <right style="thin">
        <color rgb="FFCBD5E1"/>
      </right>
      <top/>
      <bottom style="thin">
        <color rgb="FFCBD5E1"/>
      </bottom>
      <diagonal/>
    </border>
    <border>
      <left style="thin">
        <color rgb="FFCBD5E1"/>
      </left>
      <right/>
      <top/>
      <bottom/>
      <diagonal/>
    </border>
    <border>
      <left/>
      <right style="thin">
        <color rgb="FFCBD5E1"/>
      </right>
      <top/>
      <bottom/>
      <diagonal/>
    </border>
    <border>
      <left style="thin">
        <color rgb="FFCBD5E1"/>
      </left>
      <right/>
      <top style="thin">
        <color rgb="FFD9D9D9"/>
      </top>
      <bottom/>
      <diagonal/>
    </border>
    <border>
      <left/>
      <right style="thin">
        <color rgb="FFCBD5E1"/>
      </right>
      <top style="thin">
        <color rgb="FFD9D9D9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5" fillId="2" borderId="0" xfId="0" applyFont="1" applyFill="1"/>
    <xf numFmtId="165" fontId="5" fillId="29" borderId="1" xfId="0" applyNumberFormat="1" applyFont="1" applyFill="1" applyBorder="1" applyAlignment="1">
      <alignment horizontal="right"/>
    </xf>
    <xf numFmtId="165" fontId="5" fillId="29" borderId="1" xfId="0" applyNumberFormat="1" applyFont="1" applyFill="1" applyBorder="1" applyAlignment="1">
      <alignment horizontal="center"/>
    </xf>
    <xf numFmtId="165" fontId="6" fillId="29" borderId="1" xfId="0" applyNumberFormat="1" applyFont="1" applyFill="1" applyBorder="1" applyAlignment="1">
      <alignment horizontal="center"/>
    </xf>
    <xf numFmtId="0" fontId="6" fillId="14" borderId="4" xfId="0" applyFont="1" applyFill="1" applyBorder="1"/>
    <xf numFmtId="0" fontId="6" fillId="14" borderId="5" xfId="0" applyFont="1" applyFill="1" applyBorder="1"/>
    <xf numFmtId="164" fontId="10" fillId="13" borderId="6" xfId="0" applyNumberFormat="1" applyFont="1" applyFill="1" applyBorder="1"/>
    <xf numFmtId="165" fontId="10" fillId="13" borderId="7" xfId="0" applyNumberFormat="1" applyFont="1" applyFill="1" applyBorder="1"/>
    <xf numFmtId="0" fontId="4" fillId="12" borderId="2" xfId="0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/>
    </xf>
    <xf numFmtId="0" fontId="6" fillId="15" borderId="8" xfId="0" applyFont="1" applyFill="1" applyBorder="1"/>
    <xf numFmtId="0" fontId="6" fillId="15" borderId="5" xfId="0" applyFont="1" applyFill="1" applyBorder="1"/>
    <xf numFmtId="0" fontId="4" fillId="12" borderId="6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5" xfId="0" applyFont="1" applyFill="1" applyBorder="1"/>
    <xf numFmtId="0" fontId="6" fillId="28" borderId="8" xfId="0" applyFont="1" applyFill="1" applyBorder="1"/>
    <xf numFmtId="0" fontId="6" fillId="28" borderId="5" xfId="0" applyFont="1" applyFill="1" applyBorder="1"/>
    <xf numFmtId="0" fontId="13" fillId="18" borderId="4" xfId="0" applyFont="1" applyFill="1" applyBorder="1"/>
    <xf numFmtId="0" fontId="14" fillId="19" borderId="8" xfId="0" applyFont="1" applyFill="1" applyBorder="1"/>
    <xf numFmtId="0" fontId="15" fillId="20" borderId="8" xfId="0" applyFont="1" applyFill="1" applyBorder="1"/>
    <xf numFmtId="0" fontId="16" fillId="13" borderId="8" xfId="0" applyFont="1" applyFill="1" applyBorder="1"/>
    <xf numFmtId="0" fontId="17" fillId="21" borderId="8" xfId="0" applyFont="1" applyFill="1" applyBorder="1"/>
    <xf numFmtId="0" fontId="18" fillId="22" borderId="5" xfId="0" applyFont="1" applyFill="1" applyBorder="1"/>
    <xf numFmtId="165" fontId="19" fillId="18" borderId="6" xfId="0" applyNumberFormat="1" applyFont="1" applyFill="1" applyBorder="1"/>
    <xf numFmtId="165" fontId="20" fillId="19" borderId="9" xfId="0" applyNumberFormat="1" applyFont="1" applyFill="1" applyBorder="1"/>
    <xf numFmtId="166" fontId="21" fillId="20" borderId="9" xfId="0" applyNumberFormat="1" applyFont="1" applyFill="1" applyBorder="1"/>
    <xf numFmtId="165" fontId="22" fillId="13" borderId="9" xfId="0" applyNumberFormat="1" applyFont="1" applyFill="1" applyBorder="1"/>
    <xf numFmtId="165" fontId="23" fillId="21" borderId="9" xfId="0" applyNumberFormat="1" applyFont="1" applyFill="1" applyBorder="1"/>
    <xf numFmtId="0" fontId="24" fillId="22" borderId="7" xfId="0" applyFont="1" applyFill="1" applyBorder="1"/>
    <xf numFmtId="165" fontId="5" fillId="21" borderId="3" xfId="0" applyNumberFormat="1" applyFont="1" applyFill="1" applyBorder="1" applyAlignment="1">
      <alignment horizontal="right"/>
    </xf>
    <xf numFmtId="165" fontId="5" fillId="21" borderId="3" xfId="0" applyNumberFormat="1" applyFont="1" applyFill="1" applyBorder="1" applyAlignment="1">
      <alignment horizontal="center"/>
    </xf>
    <xf numFmtId="165" fontId="6" fillId="21" borderId="3" xfId="0" applyNumberFormat="1" applyFont="1" applyFill="1" applyBorder="1" applyAlignment="1">
      <alignment horizontal="center"/>
    </xf>
    <xf numFmtId="0" fontId="17" fillId="29" borderId="10" xfId="0" applyFont="1" applyFill="1" applyBorder="1" applyAlignment="1">
      <alignment horizontal="left"/>
    </xf>
    <xf numFmtId="0" fontId="17" fillId="21" borderId="5" xfId="0" applyFont="1" applyFill="1" applyBorder="1" applyAlignment="1">
      <alignment horizontal="left"/>
    </xf>
    <xf numFmtId="166" fontId="6" fillId="29" borderId="11" xfId="0" applyNumberFormat="1" applyFont="1" applyFill="1" applyBorder="1" applyAlignment="1">
      <alignment horizontal="center"/>
    </xf>
    <xf numFmtId="166" fontId="6" fillId="21" borderId="7" xfId="0" applyNumberFormat="1" applyFont="1" applyFill="1" applyBorder="1" applyAlignment="1">
      <alignment horizontal="center"/>
    </xf>
    <xf numFmtId="2" fontId="25" fillId="23" borderId="0" xfId="0" applyNumberFormat="1" applyFont="1" applyFill="1" applyAlignment="1">
      <alignment horizontal="center"/>
    </xf>
    <xf numFmtId="2" fontId="10" fillId="20" borderId="0" xfId="0" applyNumberFormat="1" applyFont="1" applyFill="1" applyAlignment="1">
      <alignment horizontal="center"/>
    </xf>
    <xf numFmtId="2" fontId="10" fillId="24" borderId="0" xfId="0" applyNumberFormat="1" applyFont="1" applyFill="1" applyAlignment="1">
      <alignment horizontal="center"/>
    </xf>
    <xf numFmtId="2" fontId="10" fillId="25" borderId="9" xfId="0" applyNumberFormat="1" applyFont="1" applyFill="1" applyBorder="1" applyAlignment="1">
      <alignment horizontal="center"/>
    </xf>
    <xf numFmtId="2" fontId="10" fillId="26" borderId="0" xfId="0" applyNumberFormat="1" applyFont="1" applyFill="1" applyAlignment="1">
      <alignment horizontal="center"/>
    </xf>
    <xf numFmtId="2" fontId="10" fillId="24" borderId="9" xfId="0" applyNumberFormat="1" applyFont="1" applyFill="1" applyBorder="1" applyAlignment="1">
      <alignment horizontal="center"/>
    </xf>
    <xf numFmtId="2" fontId="10" fillId="26" borderId="9" xfId="0" applyNumberFormat="1" applyFont="1" applyFill="1" applyBorder="1" applyAlignment="1">
      <alignment horizontal="center"/>
    </xf>
    <xf numFmtId="2" fontId="10" fillId="25" borderId="3" xfId="0" applyNumberFormat="1" applyFont="1" applyFill="1" applyBorder="1" applyAlignment="1">
      <alignment horizontal="center"/>
    </xf>
    <xf numFmtId="2" fontId="10" fillId="24" borderId="3" xfId="0" applyNumberFormat="1" applyFont="1" applyFill="1" applyBorder="1" applyAlignment="1">
      <alignment horizontal="center"/>
    </xf>
    <xf numFmtId="2" fontId="10" fillId="26" borderId="3" xfId="0" applyNumberFormat="1" applyFont="1" applyFill="1" applyBorder="1" applyAlignment="1">
      <alignment horizontal="center"/>
    </xf>
    <xf numFmtId="2" fontId="25" fillId="23" borderId="7" xfId="0" applyNumberFormat="1" applyFont="1" applyFill="1" applyBorder="1" applyAlignment="1">
      <alignment horizontal="center"/>
    </xf>
    <xf numFmtId="165" fontId="10" fillId="13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65" fontId="11" fillId="17" borderId="9" xfId="0" applyNumberFormat="1" applyFont="1" applyFill="1" applyBorder="1" applyAlignment="1">
      <alignment horizontal="center"/>
    </xf>
    <xf numFmtId="3" fontId="5" fillId="16" borderId="0" xfId="0" applyNumberFormat="1" applyFont="1" applyFill="1" applyAlignment="1">
      <alignment horizontal="center"/>
    </xf>
    <xf numFmtId="164" fontId="11" fillId="17" borderId="9" xfId="0" applyNumberFormat="1" applyFont="1" applyFill="1" applyBorder="1" applyAlignment="1">
      <alignment horizontal="center"/>
    </xf>
    <xf numFmtId="165" fontId="5" fillId="16" borderId="3" xfId="0" applyNumberFormat="1" applyFont="1" applyFill="1" applyBorder="1" applyAlignment="1">
      <alignment horizontal="center"/>
    </xf>
    <xf numFmtId="165" fontId="11" fillId="17" borderId="3" xfId="0" applyNumberFormat="1" applyFont="1" applyFill="1" applyBorder="1" applyAlignment="1">
      <alignment horizontal="center"/>
    </xf>
    <xf numFmtId="10" fontId="4" fillId="12" borderId="2" xfId="1" applyNumberFormat="1" applyFont="1" applyFill="1" applyBorder="1" applyAlignment="1">
      <alignment horizontal="center"/>
    </xf>
    <xf numFmtId="10" fontId="4" fillId="12" borderId="6" xfId="1" applyNumberFormat="1" applyFont="1" applyFill="1" applyBorder="1" applyAlignment="1">
      <alignment horizontal="center"/>
    </xf>
    <xf numFmtId="10" fontId="26" fillId="27" borderId="0" xfId="1" applyNumberFormat="1" applyFont="1" applyFill="1" applyBorder="1" applyAlignment="1">
      <alignment horizontal="center"/>
    </xf>
    <xf numFmtId="10" fontId="26" fillId="27" borderId="9" xfId="1" applyNumberFormat="1" applyFont="1" applyFill="1" applyBorder="1" applyAlignment="1">
      <alignment horizontal="center"/>
    </xf>
    <xf numFmtId="10" fontId="26" fillId="27" borderId="3" xfId="1" applyNumberFormat="1" applyFont="1" applyFill="1" applyBorder="1" applyAlignment="1">
      <alignment horizontal="center"/>
    </xf>
    <xf numFmtId="10" fontId="26" fillId="27" borderId="7" xfId="1" applyNumberFormat="1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165" fontId="27" fillId="30" borderId="8" xfId="0" applyNumberFormat="1" applyFont="1" applyFill="1" applyBorder="1" applyAlignment="1">
      <alignment horizontal="center" vertical="center"/>
    </xf>
    <xf numFmtId="165" fontId="27" fillId="30" borderId="0" xfId="0" applyNumberFormat="1" applyFont="1" applyFill="1" applyAlignment="1">
      <alignment horizontal="center" vertical="center"/>
    </xf>
    <xf numFmtId="165" fontId="5" fillId="30" borderId="0" xfId="0" applyNumberFormat="1" applyFont="1" applyFill="1" applyAlignment="1">
      <alignment horizontal="center" vertical="center"/>
    </xf>
    <xf numFmtId="165" fontId="5" fillId="32" borderId="0" xfId="0" applyNumberFormat="1" applyFont="1" applyFill="1" applyAlignment="1">
      <alignment horizontal="center" vertical="center"/>
    </xf>
    <xf numFmtId="166" fontId="28" fillId="4" borderId="9" xfId="0" applyNumberFormat="1" applyFont="1" applyFill="1" applyBorder="1" applyAlignment="1">
      <alignment horizontal="center" vertical="center"/>
    </xf>
    <xf numFmtId="165" fontId="27" fillId="31" borderId="8" xfId="0" applyNumberFormat="1" applyFont="1" applyFill="1" applyBorder="1" applyAlignment="1">
      <alignment horizontal="center" vertical="center"/>
    </xf>
    <xf numFmtId="165" fontId="27" fillId="31" borderId="0" xfId="0" applyNumberFormat="1" applyFont="1" applyFill="1" applyAlignment="1">
      <alignment horizontal="center" vertical="center"/>
    </xf>
    <xf numFmtId="165" fontId="5" fillId="31" borderId="0" xfId="0" applyNumberFormat="1" applyFont="1" applyFill="1" applyAlignment="1">
      <alignment horizontal="center" vertical="center"/>
    </xf>
    <xf numFmtId="165" fontId="27" fillId="30" borderId="5" xfId="0" applyNumberFormat="1" applyFont="1" applyFill="1" applyBorder="1" applyAlignment="1">
      <alignment horizontal="center" vertical="center"/>
    </xf>
    <xf numFmtId="165" fontId="27" fillId="30" borderId="3" xfId="0" applyNumberFormat="1" applyFont="1" applyFill="1" applyBorder="1" applyAlignment="1">
      <alignment horizontal="center" vertical="center"/>
    </xf>
    <xf numFmtId="165" fontId="5" fillId="30" borderId="3" xfId="0" applyNumberFormat="1" applyFont="1" applyFill="1" applyBorder="1" applyAlignment="1">
      <alignment horizontal="center" vertical="center"/>
    </xf>
    <xf numFmtId="165" fontId="5" fillId="32" borderId="3" xfId="0" applyNumberFormat="1" applyFont="1" applyFill="1" applyBorder="1" applyAlignment="1">
      <alignment horizontal="center" vertical="center"/>
    </xf>
    <xf numFmtId="166" fontId="28" fillId="4" borderId="7" xfId="0" applyNumberFormat="1" applyFont="1" applyFill="1" applyBorder="1" applyAlignment="1">
      <alignment horizontal="center" vertical="center"/>
    </xf>
    <xf numFmtId="0" fontId="9" fillId="11" borderId="0" xfId="0" applyFont="1" applyFill="1"/>
    <xf numFmtId="0" fontId="12" fillId="33" borderId="4" xfId="0" applyFont="1" applyFill="1" applyBorder="1" applyAlignment="1">
      <alignment vertical="top" wrapText="1"/>
    </xf>
    <xf numFmtId="0" fontId="12" fillId="33" borderId="2" xfId="0" applyFont="1" applyFill="1" applyBorder="1" applyAlignment="1">
      <alignment vertical="top" wrapText="1"/>
    </xf>
    <xf numFmtId="0" fontId="12" fillId="33" borderId="6" xfId="0" applyFont="1" applyFill="1" applyBorder="1" applyAlignment="1">
      <alignment vertical="top" wrapText="1"/>
    </xf>
    <xf numFmtId="0" fontId="12" fillId="33" borderId="8" xfId="0" applyFont="1" applyFill="1" applyBorder="1" applyAlignment="1">
      <alignment vertical="top" wrapText="1"/>
    </xf>
    <xf numFmtId="0" fontId="12" fillId="33" borderId="0" xfId="0" applyFont="1" applyFill="1" applyAlignment="1">
      <alignment vertical="top" wrapText="1"/>
    </xf>
    <xf numFmtId="0" fontId="12" fillId="33" borderId="9" xfId="0" applyFont="1" applyFill="1" applyBorder="1" applyAlignment="1">
      <alignment vertical="top" wrapText="1"/>
    </xf>
    <xf numFmtId="0" fontId="12" fillId="33" borderId="5" xfId="0" applyFont="1" applyFill="1" applyBorder="1" applyAlignment="1">
      <alignment vertical="top" wrapText="1"/>
    </xf>
    <xf numFmtId="0" fontId="12" fillId="33" borderId="3" xfId="0" applyFont="1" applyFill="1" applyBorder="1" applyAlignment="1">
      <alignment vertical="top" wrapText="1"/>
    </xf>
    <xf numFmtId="0" fontId="12" fillId="33" borderId="7" xfId="0" applyFont="1" applyFill="1" applyBorder="1" applyAlignment="1">
      <alignment vertical="top" wrapText="1"/>
    </xf>
    <xf numFmtId="0" fontId="7" fillId="3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9" fillId="5" borderId="0" xfId="0" applyFont="1" applyFill="1"/>
    <xf numFmtId="0" fontId="9" fillId="7" borderId="0" xfId="0" applyFont="1" applyFill="1"/>
    <xf numFmtId="0" fontId="9" fillId="8" borderId="0" xfId="0" applyFont="1" applyFill="1"/>
    <xf numFmtId="0" fontId="9" fillId="6" borderId="0" xfId="0" applyFont="1" applyFill="1"/>
    <xf numFmtId="0" fontId="9" fillId="9" borderId="0" xfId="0" applyFont="1" applyFill="1"/>
    <xf numFmtId="0" fontId="9" fillId="10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Efficient Frontier: Risk vs. Return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'MPT Model'!$G$18</c:f>
              <c:strCache>
                <c:ptCount val="1"/>
                <c:pt idx="0">
                  <c:v>Risk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'MPT Model'!$G$19:$G$29</c:f>
              <c:numCache>
                <c:formatCode>0.0%</c:formatCode>
                <c:ptCount val="11"/>
                <c:pt idx="0">
                  <c:v>3.2547544064002648E-2</c:v>
                </c:pt>
                <c:pt idx="1">
                  <c:v>2.9779788771582574E-2</c:v>
                </c:pt>
                <c:pt idx="2">
                  <c:v>3.7642858043583659E-2</c:v>
                </c:pt>
                <c:pt idx="3">
                  <c:v>5.1476105639666835E-2</c:v>
                </c:pt>
                <c:pt idx="4">
                  <c:v>6.7714473265988714E-2</c:v>
                </c:pt>
                <c:pt idx="5">
                  <c:v>8.4990388134670344E-2</c:v>
                </c:pt>
                <c:pt idx="6">
                  <c:v>0.10278199262809098</c:v>
                </c:pt>
                <c:pt idx="7">
                  <c:v>0.12086176272770237</c:v>
                </c:pt>
                <c:pt idx="8">
                  <c:v>0.13911739329940481</c:v>
                </c:pt>
                <c:pt idx="9">
                  <c:v>0.1574877401416459</c:v>
                </c:pt>
                <c:pt idx="10">
                  <c:v>0.17593687282417902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A-4633-A273-B7375735C26C}"/>
            </c:ext>
          </c:extLst>
        </c:ser>
        <c:ser>
          <c:idx val="1"/>
          <c:order val="1"/>
          <c:tx>
            <c:strRef>
              <c:f>'MPT Model'!$H$18</c:f>
              <c:strCache>
                <c:ptCount val="1"/>
                <c:pt idx="0">
                  <c:v>Target Return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'MPT Model'!$H$19:$H$29</c:f>
              <c:numCache>
                <c:formatCode>0.0%</c:formatCode>
                <c:ptCount val="11"/>
                <c:pt idx="0">
                  <c:v>8.5000000000000006E-2</c:v>
                </c:pt>
                <c:pt idx="1">
                  <c:v>9.5000000000000001E-2</c:v>
                </c:pt>
                <c:pt idx="2">
                  <c:v>0.10500000000000001</c:v>
                </c:pt>
                <c:pt idx="3">
                  <c:v>0.115</c:v>
                </c:pt>
                <c:pt idx="4">
                  <c:v>0.125</c:v>
                </c:pt>
                <c:pt idx="5">
                  <c:v>0.13500000000000001</c:v>
                </c:pt>
                <c:pt idx="6">
                  <c:v>0.14500000000000002</c:v>
                </c:pt>
                <c:pt idx="7">
                  <c:v>0.15500000000000003</c:v>
                </c:pt>
                <c:pt idx="8">
                  <c:v>0.16500000000000001</c:v>
                </c:pt>
                <c:pt idx="9">
                  <c:v>0.17499999999999999</c:v>
                </c:pt>
                <c:pt idx="10">
                  <c:v>0.185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BA-4633-A273-B7375735C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12351"/>
        <c:axId val="1081914543"/>
      </c:lineChart>
      <c:catAx>
        <c:axId val="805123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Portfolio Volatility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1914543"/>
        <c:crosses val="autoZero"/>
        <c:auto val="1"/>
        <c:lblAlgn val="ctr"/>
        <c:lblOffset val="100"/>
        <c:noMultiLvlLbl val="0"/>
      </c:catAx>
      <c:valAx>
        <c:axId val="1081914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Expected 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512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30</xdr:row>
      <xdr:rowOff>0</xdr:rowOff>
    </xdr:from>
    <xdr:to>
      <xdr:col>14</xdr:col>
      <xdr:colOff>0</xdr:colOff>
      <xdr:row>46</xdr:row>
      <xdr:rowOff>0</xdr:rowOff>
    </xdr:to>
    <xdr:graphicFrame macro="">
      <xdr:nvGraphicFramePr>
        <xdr:cNvPr id="2" name="Efficient Frontier Chart">
          <a:extLst>
            <a:ext uri="{FF2B5EF4-FFF2-40B4-BE49-F238E27FC236}">
              <a16:creationId xmlns:a16="http://schemas.microsoft.com/office/drawing/2014/main" id="{0034780A-A1D7-49CA-7CA5-DE0A8DEA6E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266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DE80280-4B09-4741-8B23-B9DED2DF0FCF}">
  <we:reference id="wa200010215" version="2.0.0.0" store="en-US" storeType="OMEX"/>
  <we:alternateReferences>
    <we:reference id="wa200010215" version="2.0.0.0" store="WA200010215" storeType="OMEX"/>
  </we:alternateReferences>
  <we:properties>
    <we:property name="bps.codex_control.document_id" value="&quot;7b7c02f2-3892-4b55-83b8-7dafa40fb7b8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6D47-6AA4-482B-B0CD-4D510094B370}">
  <dimension ref="A1:N46"/>
  <sheetViews>
    <sheetView showGridLines="0" tabSelected="1" view="pageBreakPreview" zoomScale="60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P6" sqref="P6"/>
    </sheetView>
  </sheetViews>
  <sheetFormatPr defaultRowHeight="14.5" x14ac:dyDescent="0.35"/>
  <cols>
    <col min="1" max="1" width="28.1796875" customWidth="1"/>
    <col min="2" max="2" width="13.6328125" bestFit="1" customWidth="1"/>
    <col min="3" max="3" width="13.08984375" bestFit="1" customWidth="1"/>
    <col min="4" max="4" width="21.54296875" bestFit="1" customWidth="1"/>
    <col min="5" max="5" width="15.36328125" bestFit="1" customWidth="1"/>
    <col min="6" max="6" width="13.6328125" bestFit="1" customWidth="1"/>
    <col min="7" max="7" width="22.1796875" bestFit="1" customWidth="1"/>
    <col min="8" max="8" width="13.453125" bestFit="1" customWidth="1"/>
    <col min="9" max="9" width="8.08984375" bestFit="1" customWidth="1"/>
    <col min="10" max="10" width="8" bestFit="1" customWidth="1"/>
    <col min="11" max="12" width="9.1796875" bestFit="1" customWidth="1"/>
    <col min="13" max="13" width="13.6328125" bestFit="1" customWidth="1"/>
    <col min="14" max="14" width="7.54296875" bestFit="1" customWidth="1"/>
  </cols>
  <sheetData>
    <row r="1" spans="1:14" ht="23.5" x14ac:dyDescent="0.55000000000000004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x14ac:dyDescent="0.3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14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6" x14ac:dyDescent="0.4">
      <c r="A4" s="89" t="s">
        <v>2</v>
      </c>
      <c r="B4" s="89"/>
      <c r="C4" s="89"/>
      <c r="D4" s="89"/>
      <c r="E4" s="89"/>
      <c r="F4" s="89"/>
      <c r="G4" s="92" t="s">
        <v>23</v>
      </c>
      <c r="H4" s="92"/>
      <c r="I4" s="92"/>
      <c r="J4" s="92"/>
      <c r="K4" s="92"/>
      <c r="L4" s="92"/>
      <c r="M4" s="92"/>
      <c r="N4" s="92"/>
    </row>
    <row r="5" spans="1:14" ht="16" x14ac:dyDescent="0.4">
      <c r="A5" s="5" t="s">
        <v>3</v>
      </c>
      <c r="B5" s="7">
        <v>1000000</v>
      </c>
      <c r="C5" s="1"/>
      <c r="D5" s="1"/>
      <c r="E5" s="1"/>
      <c r="F5" s="1"/>
      <c r="G5" s="18" t="s">
        <v>24</v>
      </c>
      <c r="H5" s="24">
        <f>SUMPRODUCT(B9:E9,B11:E11)</f>
        <v>0.1295</v>
      </c>
      <c r="I5" s="1"/>
      <c r="J5" s="1"/>
      <c r="K5" s="1"/>
      <c r="L5" s="1"/>
      <c r="M5" s="1"/>
      <c r="N5" s="1"/>
    </row>
    <row r="6" spans="1:14" ht="16" x14ac:dyDescent="0.4">
      <c r="A6" s="6" t="s">
        <v>4</v>
      </c>
      <c r="B6" s="8">
        <v>7.0000000000000007E-2</v>
      </c>
      <c r="C6" s="1"/>
      <c r="D6" s="1"/>
      <c r="E6" s="1"/>
      <c r="F6" s="1"/>
      <c r="G6" s="19" t="s">
        <v>25</v>
      </c>
      <c r="H6" s="25" cm="1">
        <f t="array" ref="H6">SQRT(INDEX(MMULT(MMULT(B11:E11,B24:E27),TRANSPOSE(B11:E11)),1,1))</f>
        <v>8.1691492825140599E-2</v>
      </c>
      <c r="I6" s="1"/>
      <c r="J6" s="1"/>
      <c r="K6" s="1"/>
      <c r="L6" s="1"/>
      <c r="M6" s="1"/>
      <c r="N6" s="1"/>
    </row>
    <row r="7" spans="1:14" ht="16" x14ac:dyDescent="0.4">
      <c r="A7" s="1"/>
      <c r="B7" s="1"/>
      <c r="C7" s="1"/>
      <c r="D7" s="1"/>
      <c r="E7" s="1"/>
      <c r="F7" s="1"/>
      <c r="G7" s="20" t="s">
        <v>26</v>
      </c>
      <c r="H7" s="26">
        <f>(H5-$B$6)/H6</f>
        <v>0.72835001469931326</v>
      </c>
      <c r="I7" s="1"/>
      <c r="J7" s="1"/>
      <c r="K7" s="1"/>
      <c r="L7" s="1"/>
      <c r="M7" s="1"/>
      <c r="N7" s="1"/>
    </row>
    <row r="8" spans="1:14" ht="16" x14ac:dyDescent="0.4">
      <c r="A8" s="10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21" t="s">
        <v>27</v>
      </c>
      <c r="H8" s="27">
        <f>SUM(B11:E11)</f>
        <v>1</v>
      </c>
      <c r="I8" s="1"/>
      <c r="J8" s="1"/>
      <c r="K8" s="1"/>
      <c r="L8" s="1"/>
      <c r="M8" s="1"/>
      <c r="N8" s="1"/>
    </row>
    <row r="9" spans="1:14" ht="16" x14ac:dyDescent="0.4">
      <c r="A9" s="11" t="s">
        <v>11</v>
      </c>
      <c r="B9" s="48">
        <v>0.09</v>
      </c>
      <c r="C9" s="48">
        <v>0.11</v>
      </c>
      <c r="D9" s="48">
        <v>0.18</v>
      </c>
      <c r="E9" s="48">
        <v>0.14000000000000001</v>
      </c>
      <c r="F9" s="49"/>
      <c r="G9" s="22" t="s">
        <v>28</v>
      </c>
      <c r="H9" s="28">
        <f>SUMPRODUCT(B10:E10,B11:E11)-H6</f>
        <v>3.2308507174859391E-2</v>
      </c>
      <c r="I9" s="1"/>
      <c r="J9" s="1"/>
      <c r="K9" s="1"/>
      <c r="L9" s="1"/>
      <c r="M9" s="1"/>
      <c r="N9" s="1"/>
    </row>
    <row r="10" spans="1:14" ht="16" x14ac:dyDescent="0.4">
      <c r="A10" s="11" t="s">
        <v>12</v>
      </c>
      <c r="B10" s="48">
        <v>0.03</v>
      </c>
      <c r="C10" s="48">
        <v>0.06</v>
      </c>
      <c r="D10" s="48">
        <v>0.22</v>
      </c>
      <c r="E10" s="48">
        <v>0.16</v>
      </c>
      <c r="F10" s="49"/>
      <c r="G10" s="23" t="s">
        <v>29</v>
      </c>
      <c r="H10" s="29" t="str">
        <f>IF(ABS(H8-1)&lt;0.0001,"PASS","CHECK WEIGHTS")</f>
        <v>PASS</v>
      </c>
      <c r="I10" s="1"/>
      <c r="J10" s="1"/>
      <c r="K10" s="1"/>
      <c r="L10" s="1"/>
      <c r="M10" s="1"/>
      <c r="N10" s="1"/>
    </row>
    <row r="11" spans="1:14" x14ac:dyDescent="0.35">
      <c r="A11" s="11" t="s">
        <v>13</v>
      </c>
      <c r="B11" s="48">
        <v>0.3</v>
      </c>
      <c r="C11" s="48">
        <v>0.25</v>
      </c>
      <c r="D11" s="48">
        <v>0.3</v>
      </c>
      <c r="E11" s="48">
        <v>0.15</v>
      </c>
      <c r="F11" s="50">
        <f>SUM(B11:E11)</f>
        <v>1</v>
      </c>
      <c r="G11" s="1"/>
      <c r="H11" s="1"/>
      <c r="I11" s="1"/>
      <c r="J11" s="1"/>
      <c r="K11" s="1"/>
      <c r="L11" s="1"/>
      <c r="M11" s="1"/>
      <c r="N11" s="1"/>
    </row>
    <row r="12" spans="1:14" ht="16" x14ac:dyDescent="0.4">
      <c r="A12" s="11" t="s">
        <v>14</v>
      </c>
      <c r="B12" s="51">
        <f>$B$5*B11</f>
        <v>300000</v>
      </c>
      <c r="C12" s="51">
        <f>$B$5*C11</f>
        <v>250000</v>
      </c>
      <c r="D12" s="51">
        <f>$B$5*D11</f>
        <v>300000</v>
      </c>
      <c r="E12" s="51">
        <f>$B$5*E11</f>
        <v>150000</v>
      </c>
      <c r="F12" s="52">
        <f>SUM(B12:E12)</f>
        <v>1000000</v>
      </c>
      <c r="G12" s="93" t="s">
        <v>40</v>
      </c>
      <c r="H12" s="93"/>
      <c r="I12" s="93"/>
      <c r="J12" s="93"/>
      <c r="K12" s="93"/>
      <c r="L12" s="93"/>
      <c r="M12" s="93"/>
      <c r="N12" s="93"/>
    </row>
    <row r="13" spans="1:14" x14ac:dyDescent="0.35">
      <c r="A13" s="12" t="s">
        <v>15</v>
      </c>
      <c r="B13" s="53">
        <f>B9*B11</f>
        <v>2.7E-2</v>
      </c>
      <c r="C13" s="53">
        <f>C9*C11</f>
        <v>2.75E-2</v>
      </c>
      <c r="D13" s="53">
        <f>D9*D11</f>
        <v>5.3999999999999999E-2</v>
      </c>
      <c r="E13" s="53">
        <f>E9*E11</f>
        <v>2.1000000000000001E-2</v>
      </c>
      <c r="F13" s="54">
        <f>SUM(B13:E13)</f>
        <v>0.1295</v>
      </c>
      <c r="G13" s="10" t="s">
        <v>10</v>
      </c>
      <c r="H13" s="9" t="s">
        <v>18</v>
      </c>
      <c r="I13" s="9" t="s">
        <v>19</v>
      </c>
      <c r="J13" s="9" t="s">
        <v>20</v>
      </c>
      <c r="K13" s="9" t="s">
        <v>21</v>
      </c>
      <c r="L13" s="9" t="s">
        <v>30</v>
      </c>
      <c r="M13" s="9" t="s">
        <v>31</v>
      </c>
      <c r="N13" s="13" t="s">
        <v>32</v>
      </c>
    </row>
    <row r="14" spans="1:14" x14ac:dyDescent="0.35">
      <c r="A14" s="1"/>
      <c r="B14" s="1"/>
      <c r="C14" s="1"/>
      <c r="D14" s="1"/>
      <c r="E14" s="1"/>
      <c r="F14" s="1"/>
      <c r="G14" s="33" t="s">
        <v>33</v>
      </c>
      <c r="H14" s="2">
        <v>0.90086676279232081</v>
      </c>
      <c r="I14" s="2">
        <v>7.9115060250320307E-2</v>
      </c>
      <c r="J14" s="3">
        <v>-3.2035366660537346E-3</v>
      </c>
      <c r="K14" s="3">
        <v>2.3221713623412809E-2</v>
      </c>
      <c r="L14" s="4">
        <f>SUMPRODUCT($B$9:$E$9,H14:K14)</f>
        <v>9.2455068586232231E-2</v>
      </c>
      <c r="M14" s="4" cm="1">
        <f t="array" ref="M14">SQRT(INDEX(MMULT(MMULT(H14:K14,$B$24:$E$27),TRANSPOSE(H14:K14)),1,1))</f>
        <v>2.9395262399591098E-2</v>
      </c>
      <c r="N14" s="35">
        <f>(L14-$B$6)/M14</f>
        <v>0.76390094025983535</v>
      </c>
    </row>
    <row r="15" spans="1:14" ht="16" x14ac:dyDescent="0.4">
      <c r="A15" s="90" t="s">
        <v>16</v>
      </c>
      <c r="B15" s="90"/>
      <c r="C15" s="90"/>
      <c r="D15" s="90"/>
      <c r="E15" s="90"/>
      <c r="F15" s="1"/>
      <c r="G15" s="34" t="s">
        <v>34</v>
      </c>
      <c r="H15" s="30">
        <v>0.62119451077058119</v>
      </c>
      <c r="I15" s="30">
        <v>0.25207161429165326</v>
      </c>
      <c r="J15" s="31">
        <v>5.0745160125989723E-2</v>
      </c>
      <c r="K15" s="31">
        <v>7.598871481177584E-2</v>
      </c>
      <c r="L15" s="32">
        <f>SUMPRODUCT($B$9:$E$9,H15:K15)</f>
        <v>0.10340793243776093</v>
      </c>
      <c r="M15" s="32" cm="1">
        <f t="array" ref="M15">SQRT(INDEX(MMULT(MMULT(H15:K15,$B$24:$E$27),TRANSPOSE(H15:K15)),1,1))</f>
        <v>3.5854605441353611E-2</v>
      </c>
      <c r="N15" s="36">
        <f>(L15-$B$6)/M15</f>
        <v>0.93176126264742642</v>
      </c>
    </row>
    <row r="16" spans="1:14" x14ac:dyDescent="0.35">
      <c r="A16" s="10" t="s">
        <v>17</v>
      </c>
      <c r="B16" s="9" t="s">
        <v>18</v>
      </c>
      <c r="C16" s="9" t="s">
        <v>19</v>
      </c>
      <c r="D16" s="9" t="s">
        <v>20</v>
      </c>
      <c r="E16" s="13" t="s">
        <v>21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ht="16" x14ac:dyDescent="0.4">
      <c r="A17" s="14" t="s">
        <v>18</v>
      </c>
      <c r="B17" s="37">
        <v>1</v>
      </c>
      <c r="C17" s="38">
        <v>0.35</v>
      </c>
      <c r="D17" s="39">
        <v>0.1</v>
      </c>
      <c r="E17" s="40">
        <v>0.05</v>
      </c>
      <c r="F17" s="1"/>
      <c r="G17" s="94" t="s">
        <v>35</v>
      </c>
      <c r="H17" s="94"/>
      <c r="I17" s="94"/>
      <c r="J17" s="94"/>
      <c r="K17" s="94"/>
      <c r="L17" s="94"/>
      <c r="M17" s="94"/>
      <c r="N17" s="94"/>
    </row>
    <row r="18" spans="1:14" x14ac:dyDescent="0.35">
      <c r="A18" s="14" t="s">
        <v>19</v>
      </c>
      <c r="B18" s="38">
        <v>0.35</v>
      </c>
      <c r="C18" s="37">
        <v>1</v>
      </c>
      <c r="D18" s="41">
        <v>0.25</v>
      </c>
      <c r="E18" s="42">
        <v>0.1</v>
      </c>
      <c r="F18" s="1"/>
      <c r="G18" s="61" t="s">
        <v>36</v>
      </c>
      <c r="H18" s="62" t="s">
        <v>37</v>
      </c>
      <c r="I18" s="62" t="s">
        <v>18</v>
      </c>
      <c r="J18" s="62" t="s">
        <v>19</v>
      </c>
      <c r="K18" s="62" t="s">
        <v>20</v>
      </c>
      <c r="L18" s="62" t="s">
        <v>21</v>
      </c>
      <c r="M18" s="62" t="s">
        <v>27</v>
      </c>
      <c r="N18" s="63" t="s">
        <v>32</v>
      </c>
    </row>
    <row r="19" spans="1:14" x14ac:dyDescent="0.35">
      <c r="A19" s="14" t="s">
        <v>20</v>
      </c>
      <c r="B19" s="39">
        <v>0.1</v>
      </c>
      <c r="C19" s="41">
        <v>0.25</v>
      </c>
      <c r="D19" s="37">
        <v>1</v>
      </c>
      <c r="E19" s="43">
        <v>0.2</v>
      </c>
      <c r="F19" s="1"/>
      <c r="G19" s="64" cm="1">
        <f t="array" ref="G19">SQRT(INDEX(MMULT(MMULT(I19:L19,$B$24:$E$27),TRANSPOSE(I19:L19)),1,1))</f>
        <v>3.2547544064002648E-2</v>
      </c>
      <c r="H19" s="65">
        <v>8.5000000000000006E-2</v>
      </c>
      <c r="I19" s="66">
        <v>1.0912257272376924</v>
      </c>
      <c r="J19" s="66">
        <v>-3.8607846771532617E-2</v>
      </c>
      <c r="K19" s="66">
        <v>-3.9923726031541082E-2</v>
      </c>
      <c r="L19" s="66">
        <v>-1.269415443461501E-2</v>
      </c>
      <c r="M19" s="67">
        <f>SUM(I19:L19)</f>
        <v>1.0000000000000036</v>
      </c>
      <c r="N19" s="68">
        <f>(H19-$B$6)/G19</f>
        <v>0.4608642658414861</v>
      </c>
    </row>
    <row r="20" spans="1:14" x14ac:dyDescent="0.35">
      <c r="A20" s="15" t="s">
        <v>21</v>
      </c>
      <c r="B20" s="44">
        <v>0.05</v>
      </c>
      <c r="C20" s="45">
        <v>0.1</v>
      </c>
      <c r="D20" s="46">
        <v>0.2</v>
      </c>
      <c r="E20" s="47">
        <v>1</v>
      </c>
      <c r="F20" s="1"/>
      <c r="G20" s="69" cm="1">
        <f t="array" ref="G20">SQRT(INDEX(MMULT(MMULT(I20:L20,$B$24:$E$27),TRANSPOSE(I20:L20)),1,1))</f>
        <v>2.9779788771582574E-2</v>
      </c>
      <c r="H20" s="70">
        <v>9.5000000000000001E-2</v>
      </c>
      <c r="I20" s="71">
        <v>0.83588405969499657</v>
      </c>
      <c r="J20" s="71">
        <v>0.11930204454624767</v>
      </c>
      <c r="K20" s="71">
        <v>9.3316080284311324E-3</v>
      </c>
      <c r="L20" s="71">
        <v>3.5482287730325017E-2</v>
      </c>
      <c r="M20" s="67">
        <f t="shared" ref="M20:M29" si="0">SUM(I20:L20)</f>
        <v>1.0000000000000004</v>
      </c>
      <c r="N20" s="68">
        <f t="shared" ref="N20:N29" si="1">(H20-$B$6)/G20</f>
        <v>0.83949554483933397</v>
      </c>
    </row>
    <row r="21" spans="1:14" x14ac:dyDescent="0.35">
      <c r="A21" s="1"/>
      <c r="B21" s="1"/>
      <c r="C21" s="1"/>
      <c r="D21" s="1"/>
      <c r="E21" s="1"/>
      <c r="F21" s="1"/>
      <c r="G21" s="64" cm="1">
        <f t="array" ref="G21">SQRT(INDEX(MMULT(MMULT(I21:L21,$B$24:$E$27),TRANSPOSE(I21:L21)),1,1))</f>
        <v>3.7642858043583659E-2</v>
      </c>
      <c r="H21" s="65">
        <v>0.10500000000000001</v>
      </c>
      <c r="I21" s="66">
        <v>0.58054239215230252</v>
      </c>
      <c r="J21" s="66">
        <v>0.27721193586402848</v>
      </c>
      <c r="K21" s="66">
        <v>5.8586942088403454E-2</v>
      </c>
      <c r="L21" s="66">
        <v>8.3658729895265238E-2</v>
      </c>
      <c r="M21" s="67">
        <f t="shared" si="0"/>
        <v>0.99999999999999967</v>
      </c>
      <c r="N21" s="68">
        <f t="shared" si="1"/>
        <v>0.92979124909900035</v>
      </c>
    </row>
    <row r="22" spans="1:14" ht="16" x14ac:dyDescent="0.4">
      <c r="A22" s="91" t="s">
        <v>22</v>
      </c>
      <c r="B22" s="91"/>
      <c r="C22" s="91"/>
      <c r="D22" s="91"/>
      <c r="E22" s="91"/>
      <c r="F22" s="1"/>
      <c r="G22" s="69" cm="1">
        <f t="array" ref="G22">SQRT(INDEX(MMULT(MMULT(I22:L22,$B$24:$E$27),TRANSPOSE(I22:L22)),1,1))</f>
        <v>5.1476105639666835E-2</v>
      </c>
      <c r="H22" s="70">
        <v>0.115</v>
      </c>
      <c r="I22" s="71">
        <v>0.32520072460961114</v>
      </c>
      <c r="J22" s="71">
        <v>0.43512182718180947</v>
      </c>
      <c r="K22" s="71">
        <v>0.10784227614837572</v>
      </c>
      <c r="L22" s="71">
        <v>0.13183517206020542</v>
      </c>
      <c r="M22" s="67">
        <f t="shared" si="0"/>
        <v>1.0000000000000018</v>
      </c>
      <c r="N22" s="68">
        <f t="shared" si="1"/>
        <v>0.87419200502462968</v>
      </c>
    </row>
    <row r="23" spans="1:14" x14ac:dyDescent="0.35">
      <c r="A23" s="10" t="s">
        <v>17</v>
      </c>
      <c r="B23" s="55" t="s">
        <v>18</v>
      </c>
      <c r="C23" s="55" t="s">
        <v>19</v>
      </c>
      <c r="D23" s="55" t="s">
        <v>20</v>
      </c>
      <c r="E23" s="56" t="s">
        <v>21</v>
      </c>
      <c r="F23" s="1"/>
      <c r="G23" s="64" cm="1">
        <f t="array" ref="G23">SQRT(INDEX(MMULT(MMULT(I23:L23,$B$24:$E$27),TRANSPOSE(I23:L23)),1,1))</f>
        <v>6.7714473265988714E-2</v>
      </c>
      <c r="H23" s="65">
        <v>0.125</v>
      </c>
      <c r="I23" s="66">
        <v>6.9859057066913977E-2</v>
      </c>
      <c r="J23" s="66">
        <v>0.59303171849958947</v>
      </c>
      <c r="K23" s="66">
        <v>0.15709761020834792</v>
      </c>
      <c r="L23" s="66">
        <v>0.18001161422514539</v>
      </c>
      <c r="M23" s="67">
        <f t="shared" si="0"/>
        <v>0.99999999999999667</v>
      </c>
      <c r="N23" s="68">
        <f t="shared" si="1"/>
        <v>0.8122340372338851</v>
      </c>
    </row>
    <row r="24" spans="1:14" x14ac:dyDescent="0.35">
      <c r="A24" s="16" t="s">
        <v>18</v>
      </c>
      <c r="B24" s="57">
        <f>B17*$B$10*$B$10</f>
        <v>8.9999999999999998E-4</v>
      </c>
      <c r="C24" s="57">
        <f>C17*$B$10*$C$10</f>
        <v>6.2999999999999992E-4</v>
      </c>
      <c r="D24" s="57">
        <f>D17*$B$10*$D$10</f>
        <v>6.6E-4</v>
      </c>
      <c r="E24" s="58">
        <f>E17*$B$10*$E$10</f>
        <v>2.4000000000000001E-4</v>
      </c>
      <c r="F24" s="1"/>
      <c r="G24" s="69" cm="1">
        <f t="array" ref="G24">SQRT(INDEX(MMULT(MMULT(I24:L24,$B$24:$E$27),TRANSPOSE(I24:L24)),1,1))</f>
        <v>8.4990388134670344E-2</v>
      </c>
      <c r="H24" s="70">
        <v>0.13500000000000001</v>
      </c>
      <c r="I24" s="71">
        <v>-0.18548261047577697</v>
      </c>
      <c r="J24" s="71">
        <v>0.7509416098173709</v>
      </c>
      <c r="K24" s="71">
        <v>0.20635294426832027</v>
      </c>
      <c r="L24" s="71">
        <v>0.22818805639008571</v>
      </c>
      <c r="M24" s="67">
        <f t="shared" si="0"/>
        <v>1</v>
      </c>
      <c r="N24" s="68">
        <f t="shared" si="1"/>
        <v>0.76479236566145747</v>
      </c>
    </row>
    <row r="25" spans="1:14" x14ac:dyDescent="0.35">
      <c r="A25" s="16" t="s">
        <v>19</v>
      </c>
      <c r="B25" s="57">
        <f>B18*$C$10*$B$10</f>
        <v>6.2999999999999992E-4</v>
      </c>
      <c r="C25" s="57">
        <f>C18*$C$10*$C$10</f>
        <v>3.5999999999999999E-3</v>
      </c>
      <c r="D25" s="57">
        <f>D18*$C$10*$D$10</f>
        <v>3.3E-3</v>
      </c>
      <c r="E25" s="58">
        <f>E18*$C$10*$E$10</f>
        <v>9.6000000000000002E-4</v>
      </c>
      <c r="F25" s="1"/>
      <c r="G25" s="64" cm="1">
        <f t="array" ref="G25">SQRT(INDEX(MMULT(MMULT(I25:L25,$B$24:$E$27),TRANSPOSE(I25:L25)),1,1))</f>
        <v>0.10278199262809098</v>
      </c>
      <c r="H25" s="65">
        <v>0.14500000000000002</v>
      </c>
      <c r="I25" s="66">
        <v>-0.44082427801846791</v>
      </c>
      <c r="J25" s="66">
        <v>0.90885150113515167</v>
      </c>
      <c r="K25" s="66">
        <v>0.25560827832829258</v>
      </c>
      <c r="L25" s="66">
        <v>0.27636449855502593</v>
      </c>
      <c r="M25" s="67">
        <f t="shared" si="0"/>
        <v>1.0000000000000022</v>
      </c>
      <c r="N25" s="68">
        <f t="shared" si="1"/>
        <v>0.72969980521181321</v>
      </c>
    </row>
    <row r="26" spans="1:14" x14ac:dyDescent="0.35">
      <c r="A26" s="16" t="s">
        <v>20</v>
      </c>
      <c r="B26" s="57">
        <f>B19*$D$10*$B$10</f>
        <v>6.6E-4</v>
      </c>
      <c r="C26" s="57">
        <f>C19*$D$10*$C$10</f>
        <v>3.3E-3</v>
      </c>
      <c r="D26" s="57">
        <f>D19*$D$10*$D$10</f>
        <v>4.8399999999999999E-2</v>
      </c>
      <c r="E26" s="58">
        <f>E19*$D$10*$E$10</f>
        <v>7.0400000000000011E-3</v>
      </c>
      <c r="F26" s="1"/>
      <c r="G26" s="69" cm="1">
        <f t="array" ref="G26">SQRT(INDEX(MMULT(MMULT(I26:L26,$B$24:$E$27),TRANSPOSE(I26:L26)),1,1))</f>
        <v>0.12086176272770237</v>
      </c>
      <c r="H26" s="70">
        <v>0.15500000000000003</v>
      </c>
      <c r="I26" s="71">
        <v>-0.69616594556115885</v>
      </c>
      <c r="J26" s="71">
        <v>1.0667613924529329</v>
      </c>
      <c r="K26" s="71">
        <v>0.30486361238826487</v>
      </c>
      <c r="L26" s="71">
        <v>0.32454094071996631</v>
      </c>
      <c r="M26" s="67">
        <f t="shared" si="0"/>
        <v>1.0000000000000053</v>
      </c>
      <c r="N26" s="68">
        <f t="shared" si="1"/>
        <v>0.70328280906759788</v>
      </c>
    </row>
    <row r="27" spans="1:14" x14ac:dyDescent="0.35">
      <c r="A27" s="17" t="s">
        <v>21</v>
      </c>
      <c r="B27" s="59">
        <f>B20*$E$10*$B$10</f>
        <v>2.4000000000000001E-4</v>
      </c>
      <c r="C27" s="59">
        <f>C20*$E$10*$C$10</f>
        <v>9.6000000000000002E-4</v>
      </c>
      <c r="D27" s="59">
        <f>D20*$E$10*$D$10</f>
        <v>7.0400000000000003E-3</v>
      </c>
      <c r="E27" s="60">
        <f>E20*$E$10*$E$10</f>
        <v>2.5600000000000001E-2</v>
      </c>
      <c r="F27" s="1"/>
      <c r="G27" s="64" cm="1">
        <f t="array" ref="G27">SQRT(INDEX(MMULT(MMULT(I27:L27,$B$24:$E$27),TRANSPOSE(I27:L27)),1,1))</f>
        <v>0.13911739329940481</v>
      </c>
      <c r="H27" s="65">
        <v>0.16500000000000001</v>
      </c>
      <c r="I27" s="66">
        <v>-0.9515076131038569</v>
      </c>
      <c r="J27" s="66">
        <v>1.2246712837707125</v>
      </c>
      <c r="K27" s="66">
        <v>0.35411894644823694</v>
      </c>
      <c r="L27" s="66">
        <v>0.37271738288490608</v>
      </c>
      <c r="M27" s="67">
        <f t="shared" si="0"/>
        <v>0.99999999999999867</v>
      </c>
      <c r="N27" s="68">
        <f t="shared" si="1"/>
        <v>0.68287650988071269</v>
      </c>
    </row>
    <row r="28" spans="1:14" x14ac:dyDescent="0.35">
      <c r="A28" s="1"/>
      <c r="B28" s="1"/>
      <c r="C28" s="1"/>
      <c r="D28" s="1"/>
      <c r="E28" s="1"/>
      <c r="F28" s="1"/>
      <c r="G28" s="69" cm="1">
        <f t="array" ref="G28">SQRT(INDEX(MMULT(MMULT(I28:L28,$B$24:$E$27),TRANSPOSE(I28:L28)),1,1))</f>
        <v>0.1574877401416459</v>
      </c>
      <c r="H28" s="70">
        <v>0.17499999999999999</v>
      </c>
      <c r="I28" s="71">
        <v>-1.2068492806465549</v>
      </c>
      <c r="J28" s="71">
        <v>1.3825811750884927</v>
      </c>
      <c r="K28" s="71">
        <v>0.40337428050820923</v>
      </c>
      <c r="L28" s="71">
        <v>0.42089382504984618</v>
      </c>
      <c r="M28" s="67">
        <f t="shared" si="0"/>
        <v>0.99999999999999312</v>
      </c>
      <c r="N28" s="68">
        <f t="shared" si="1"/>
        <v>0.66671856428673137</v>
      </c>
    </row>
    <row r="29" spans="1:14" x14ac:dyDescent="0.35">
      <c r="A29" s="1"/>
      <c r="B29" s="1"/>
      <c r="C29" s="1"/>
      <c r="D29" s="1"/>
      <c r="E29" s="1"/>
      <c r="F29" s="1"/>
      <c r="G29" s="72" cm="1">
        <f t="array" ref="G29">SQRT(INDEX(MMULT(MMULT(I29:L29,$B$24:$E$27),TRANSPOSE(I29:L29)),1,1))</f>
        <v>0.17593687282417902</v>
      </c>
      <c r="H29" s="73">
        <v>0.185</v>
      </c>
      <c r="I29" s="74">
        <v>-1.4621909481892494</v>
      </c>
      <c r="J29" s="74">
        <v>1.5404910664062736</v>
      </c>
      <c r="K29" s="74">
        <v>0.45262961456818157</v>
      </c>
      <c r="L29" s="74">
        <v>0.46907026721478629</v>
      </c>
      <c r="M29" s="75">
        <f t="shared" si="0"/>
        <v>0.99999999999999212</v>
      </c>
      <c r="N29" s="76">
        <f t="shared" si="1"/>
        <v>0.65364353790080287</v>
      </c>
    </row>
    <row r="30" spans="1:14" ht="16" x14ac:dyDescent="0.4">
      <c r="A30" s="77" t="s">
        <v>38</v>
      </c>
      <c r="B30" s="77"/>
      <c r="C30" s="77"/>
      <c r="D30" s="77"/>
      <c r="E30" s="77"/>
      <c r="F30" s="77"/>
      <c r="G30" s="1"/>
      <c r="H30" s="1"/>
      <c r="I30" s="1"/>
      <c r="J30" s="1"/>
      <c r="K30" s="1"/>
      <c r="L30" s="1"/>
      <c r="M30" s="1"/>
      <c r="N30" s="1"/>
    </row>
    <row r="31" spans="1:14" x14ac:dyDescent="0.35">
      <c r="A31" s="78" t="s">
        <v>39</v>
      </c>
      <c r="B31" s="79"/>
      <c r="C31" s="79"/>
      <c r="D31" s="79"/>
      <c r="E31" s="79"/>
      <c r="F31" s="80"/>
      <c r="G31" s="1"/>
      <c r="H31" s="1"/>
      <c r="I31" s="1"/>
      <c r="J31" s="1"/>
      <c r="K31" s="1"/>
      <c r="L31" s="1"/>
      <c r="M31" s="1"/>
      <c r="N31" s="1"/>
    </row>
    <row r="32" spans="1:14" x14ac:dyDescent="0.35">
      <c r="A32" s="81"/>
      <c r="B32" s="82"/>
      <c r="C32" s="82"/>
      <c r="D32" s="82"/>
      <c r="E32" s="82"/>
      <c r="F32" s="83"/>
      <c r="G32" s="1"/>
      <c r="H32" s="1"/>
      <c r="I32" s="1"/>
      <c r="J32" s="1"/>
      <c r="K32" s="1"/>
      <c r="L32" s="1"/>
      <c r="M32" s="1"/>
      <c r="N32" s="1"/>
    </row>
    <row r="33" spans="1:14" x14ac:dyDescent="0.35">
      <c r="A33" s="81"/>
      <c r="B33" s="82"/>
      <c r="C33" s="82"/>
      <c r="D33" s="82"/>
      <c r="E33" s="82"/>
      <c r="F33" s="83"/>
      <c r="G33" s="1"/>
      <c r="H33" s="1"/>
      <c r="I33" s="1"/>
      <c r="J33" s="1"/>
      <c r="K33" s="1"/>
      <c r="L33" s="1"/>
      <c r="M33" s="1"/>
      <c r="N33" s="1"/>
    </row>
    <row r="34" spans="1:14" x14ac:dyDescent="0.35">
      <c r="A34" s="84"/>
      <c r="B34" s="85"/>
      <c r="C34" s="85"/>
      <c r="D34" s="85"/>
      <c r="E34" s="85"/>
      <c r="F34" s="86"/>
      <c r="G34" s="1"/>
      <c r="H34" s="1"/>
      <c r="I34" s="1"/>
      <c r="J34" s="1"/>
      <c r="K34" s="1"/>
      <c r="L34" s="1"/>
      <c r="M34" s="1"/>
      <c r="N34" s="1"/>
    </row>
    <row r="35" spans="1:14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</sheetData>
  <mergeCells count="10">
    <mergeCell ref="A30:F30"/>
    <mergeCell ref="A31:F34"/>
    <mergeCell ref="A1:N1"/>
    <mergeCell ref="A2:N2"/>
    <mergeCell ref="A4:F4"/>
    <mergeCell ref="A15:E15"/>
    <mergeCell ref="A22:E22"/>
    <mergeCell ref="G4:N4"/>
    <mergeCell ref="G12:N12"/>
    <mergeCell ref="G17:N17"/>
  </mergeCells>
  <pageMargins left="0.7" right="0.7" top="0.75" bottom="0.75" header="0.3" footer="0.3"/>
  <pageSetup scale="36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MPT Model</vt:lpstr>
      <vt:lpstr>'MPT Model'!Print_Area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Abenet Yohannes</dc:creator>
  <cp:lastModifiedBy>Abenet Yohannes</cp:lastModifiedBy>
  <dcterms:created xsi:type="dcterms:W3CDTF">2026-08-17T18:06:38Z</dcterms:created>
  <dcterms:modified xsi:type="dcterms:W3CDTF">2026-08-19T16:16:17Z</dcterms:modified>
</cp:coreProperties>
</file>