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d.docs.live.net/dc82b1bef2b2dc34/Abenet/Desktop/My Trainings/9.Finance Education Series/"/>
    </mc:Choice>
  </mc:AlternateContent>
  <xr:revisionPtr revIDLastSave="3" documentId="8_{EFCCFCF0-56D6-4E9E-B89D-04E80FF05474}" xr6:coauthVersionLast="47" xr6:coauthVersionMax="47" xr10:uidLastSave="{E970820E-C66E-40EF-97F6-3640337F2062}"/>
  <bookViews>
    <workbookView xWindow="-110" yWindow="-110" windowWidth="19420" windowHeight="10300" xr2:uid="{00000000-000D-0000-FFFF-FFFF00000000}"/>
  </bookViews>
  <sheets>
    <sheet name="Risk Register" sheetId="1" r:id="rId1"/>
    <sheet name="Dashboard" sheetId="2" r:id="rId2"/>
    <sheet name="Heat Map" sheetId="3" r:id="rId3"/>
  </sheets>
  <definedNames>
    <definedName name="_xlnm.Print_Area" localSheetId="1">Dashboard!$A$1:$L$25</definedName>
    <definedName name="_xlnm.Print_Area" localSheetId="0">'Risk Register'!$A$1:$T$27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 i="2" l="1"/>
  <c r="I7" i="2"/>
  <c r="C7" i="2"/>
  <c r="I6" i="2"/>
  <c r="C6" i="2"/>
  <c r="I5" i="2"/>
  <c r="C5" i="2"/>
  <c r="I4" i="2"/>
  <c r="C4" i="2"/>
  <c r="L27" i="1"/>
  <c r="M27" i="1" s="1"/>
  <c r="L26" i="1"/>
  <c r="M26" i="1" s="1"/>
  <c r="L25" i="1"/>
  <c r="M25" i="1" s="1"/>
  <c r="L24" i="1"/>
  <c r="M24" i="1" s="1"/>
  <c r="L23" i="1"/>
  <c r="M23" i="1" s="1"/>
  <c r="L22" i="1"/>
  <c r="M22" i="1" s="1"/>
  <c r="L21" i="1"/>
  <c r="M21" i="1" s="1"/>
  <c r="L20" i="1"/>
  <c r="M20" i="1" s="1"/>
  <c r="L19" i="1"/>
  <c r="M19" i="1" s="1"/>
  <c r="L18" i="1"/>
  <c r="M18" i="1" s="1"/>
  <c r="L17" i="1"/>
  <c r="M17" i="1" s="1"/>
  <c r="L16" i="1"/>
  <c r="M16" i="1" s="1"/>
  <c r="L15" i="1"/>
  <c r="M15" i="1" s="1"/>
  <c r="L14" i="1"/>
  <c r="M14" i="1" s="1"/>
  <c r="L13" i="1"/>
  <c r="M13" i="1" s="1"/>
  <c r="L12" i="1"/>
  <c r="M12" i="1" s="1"/>
  <c r="L11" i="1"/>
  <c r="M11" i="1" s="1"/>
  <c r="L10" i="1"/>
  <c r="M10" i="1" s="1"/>
  <c r="L9" i="1"/>
  <c r="M9" i="1" s="1"/>
  <c r="L8" i="1"/>
  <c r="M8" i="1" s="1"/>
  <c r="F8" i="2" l="1"/>
  <c r="F5" i="2"/>
  <c r="F6" i="2"/>
  <c r="F7" i="2"/>
  <c r="F4" i="2"/>
</calcChain>
</file>

<file path=xl/sharedStrings.xml><?xml version="1.0" encoding="utf-8"?>
<sst xmlns="http://schemas.openxmlformats.org/spreadsheetml/2006/main" count="342" uniqueCount="289">
  <si>
    <t>Identify • Assess • Mitigate • Monitor • Report</t>
  </si>
  <si>
    <t>Project Name</t>
  </si>
  <si>
    <t>Donor</t>
  </si>
  <si>
    <t>Project Start Date</t>
  </si>
  <si>
    <t>Project End Date</t>
  </si>
  <si>
    <t>Implementing Organization</t>
  </si>
  <si>
    <t>Prepared By</t>
  </si>
  <si>
    <t>Date Updated</t>
  </si>
  <si>
    <t>OWS Development Fund</t>
  </si>
  <si>
    <t>Risk ID</t>
  </si>
  <si>
    <t>Risk Category</t>
  </si>
  <si>
    <t>Risk Area</t>
  </si>
  <si>
    <t>Risk Type</t>
  </si>
  <si>
    <t>Objective</t>
  </si>
  <si>
    <t>Risk Statement</t>
  </si>
  <si>
    <t>Cause</t>
  </si>
  <si>
    <t>Effect</t>
  </si>
  <si>
    <t>Existing Controls</t>
  </si>
  <si>
    <t>Likelihood (1-5)</t>
  </si>
  <si>
    <t>Impact (1-5)</t>
  </si>
  <si>
    <t>Risk Score</t>
  </si>
  <si>
    <t>Risk Rating</t>
  </si>
  <si>
    <t>Risk Owner</t>
  </si>
  <si>
    <t>Mitigation Actions</t>
  </si>
  <si>
    <t>KRI</t>
  </si>
  <si>
    <t>Target Date</t>
  </si>
  <si>
    <t>Status</t>
  </si>
  <si>
    <t>Last Review</t>
  </si>
  <si>
    <t>Comments</t>
  </si>
  <si>
    <t>S-01</t>
  </si>
  <si>
    <t>Strategic</t>
  </si>
  <si>
    <t>Programme</t>
  </si>
  <si>
    <t>Intervention misaligned with outcome</t>
  </si>
  <si>
    <t>Improve community health outcomes</t>
  </si>
  <si>
    <t>Activities may not align with community needs due to inadequate needs assessment leading to low utilization of services.</t>
  </si>
  <si>
    <t>Inadequate needs assessment</t>
  </si>
  <si>
    <t>Objectives not achieved; low beneficiary uptake</t>
  </si>
  <si>
    <t>Needs assessment; stakeholder consultations</t>
  </si>
  <si>
    <t>Program Director</t>
  </si>
  <si>
    <t>Conduct periodic needs assessment; adapt work plan</t>
  </si>
  <si>
    <t>% activities aligned to needs</t>
  </si>
  <si>
    <t>Open</t>
  </si>
  <si>
    <t>S-02</t>
  </si>
  <si>
    <t>Funding insufficient</t>
  </si>
  <si>
    <t>Deliver planned project activities</t>
  </si>
  <si>
    <t>Funding shortfall may occur due to delayed donor disbursement leading to reduced coverage.</t>
  </si>
  <si>
    <t>Delayed donor disbursement</t>
  </si>
  <si>
    <t>Activities delayed; reduced beneficiary reach</t>
  </si>
  <si>
    <t>Budget monitoring; donor communication</t>
  </si>
  <si>
    <t>Grants Manager</t>
  </si>
  <si>
    <t>Monthly donor follow-up; pipeline tracking</t>
  </si>
  <si>
    <t>Funding gap %</t>
  </si>
  <si>
    <t>S-03</t>
  </si>
  <si>
    <t>External Relationships</t>
  </si>
  <si>
    <t>Restrictive donor funding</t>
  </si>
  <si>
    <t>Maintain program flexibility</t>
  </si>
  <si>
    <t>Earmarked funding may restrict activity adjustments due to rigid donor conditions leading to unmet emerging needs.</t>
  </si>
  <si>
    <t>Donor restrictions</t>
  </si>
  <si>
    <t>Reduced responsiveness to context changes</t>
  </si>
  <si>
    <t>Grant review meetings</t>
  </si>
  <si>
    <t>Director of Programs</t>
  </si>
  <si>
    <t>Negotiate flexibility clauses; document change requests</t>
  </si>
  <si>
    <t>% budget lines restricted</t>
  </si>
  <si>
    <t>In Progress</t>
  </si>
  <si>
    <t>S-04</t>
  </si>
  <si>
    <t>Context</t>
  </si>
  <si>
    <t>Conflict</t>
  </si>
  <si>
    <t>Ensure safe access to communities</t>
  </si>
  <si>
    <t>Local conflict may disrupt access due to insecurity leading to activity suspension.</t>
  </si>
  <si>
    <t>Political instability</t>
  </si>
  <si>
    <t>Delayed services; staff safety concerns</t>
  </si>
  <si>
    <t>Security assessment; access plans</t>
  </si>
  <si>
    <t>Security Officer</t>
  </si>
  <si>
    <t>Update security plan; relocate activities if needed</t>
  </si>
  <si>
    <t># security incidents</t>
  </si>
  <si>
    <t>S-05</t>
  </si>
  <si>
    <t>Business Model</t>
  </si>
  <si>
    <t>Weak/Poor execution</t>
  </si>
  <si>
    <t>Improve operational efficiency</t>
  </si>
  <si>
    <t>Poor execution may occur due to weak coordination leading to delayed outputs and donor dissatisfaction.</t>
  </si>
  <si>
    <t>Weak coordination</t>
  </si>
  <si>
    <t>Late outputs; reputational risk</t>
  </si>
  <si>
    <t>Coordination meetings; action tracker</t>
  </si>
  <si>
    <t>Operations Director</t>
  </si>
  <si>
    <t>Weekly coordination review; clear responsibility matrix</t>
  </si>
  <si>
    <t>% overdue action points</t>
  </si>
  <si>
    <t>O-01</t>
  </si>
  <si>
    <t>Operational</t>
  </si>
  <si>
    <t>Business Process</t>
  </si>
  <si>
    <t>Supply chain disruption</t>
  </si>
  <si>
    <t>Ensure timely delivery of assistance</t>
  </si>
  <si>
    <t>Supply chain disruption may occur due to supplier failure leading to delayed distributions.</t>
  </si>
  <si>
    <t>Supplier failure; transport delays</t>
  </si>
  <si>
    <t>Delayed assistance to beneficiaries</t>
  </si>
  <si>
    <t>Multiple suppliers; buffer stock</t>
  </si>
  <si>
    <t>Logistics Manager</t>
  </si>
  <si>
    <t>Prequalify suppliers; track performance</t>
  </si>
  <si>
    <t>% deliveries on time</t>
  </si>
  <si>
    <t>O-02</t>
  </si>
  <si>
    <t>Beneficiary Health, Safety and Security</t>
  </si>
  <si>
    <t>Poor assistance quality</t>
  </si>
  <si>
    <t>Deliver quality assistance</t>
  </si>
  <si>
    <t>Assistance quality may fall below standards due to weak quality control leading to beneficiary dissatisfaction.</t>
  </si>
  <si>
    <t>Weak quality assurance</t>
  </si>
  <si>
    <t>Complaints; reduced trust</t>
  </si>
  <si>
    <t>Distribution monitoring</t>
  </si>
  <si>
    <t>Program Manager</t>
  </si>
  <si>
    <t>Quality checklist; post-distribution monitoring</t>
  </si>
  <si>
    <t># quality complaints</t>
  </si>
  <si>
    <t>O-03</t>
  </si>
  <si>
    <t>Partners and Vendors</t>
  </si>
  <si>
    <t>Poor/inconsistent quality</t>
  </si>
  <si>
    <t>Ensure reliable partner delivery</t>
  </si>
  <si>
    <t>Partner may not meet deliverables due to limited capacity leading to poor implementation quality.</t>
  </si>
  <si>
    <t>Weak partner capacity</t>
  </si>
  <si>
    <t>Poor results; delayed reporting</t>
  </si>
  <si>
    <t>Partner assessment; agreements</t>
  </si>
  <si>
    <t>Partnership Officer</t>
  </si>
  <si>
    <t>Capacity building; partner performance review</t>
  </si>
  <si>
    <t>% partner milestones met</t>
  </si>
  <si>
    <t>O-04</t>
  </si>
  <si>
    <t>IT and Communications</t>
  </si>
  <si>
    <t>System failure</t>
  </si>
  <si>
    <t>Maintain reliable data systems</t>
  </si>
  <si>
    <t>System failure may occur due to hardware/software issues leading to loss of access to project data.</t>
  </si>
  <si>
    <t>Old equipment; poor maintenance</t>
  </si>
  <si>
    <t>Operational delay; data loss risk</t>
  </si>
  <si>
    <t>Backups; antivirus</t>
  </si>
  <si>
    <t>ICT Manager</t>
  </si>
  <si>
    <t>Routine maintenance; cloud backup</t>
  </si>
  <si>
    <t>System downtime hours</t>
  </si>
  <si>
    <t>O-05</t>
  </si>
  <si>
    <t>Governance and Oversight</t>
  </si>
  <si>
    <t>Inadequate monitoring, reporting and escalation</t>
  </si>
  <si>
    <t>Improve project oversight</t>
  </si>
  <si>
    <t>Monitoring may be inadequate due to delayed field reporting leading to late management decisions.</t>
  </si>
  <si>
    <t>Weak reporting discipline</t>
  </si>
  <si>
    <t>Delayed corrective action</t>
  </si>
  <si>
    <t>Monthly reporting template</t>
  </si>
  <si>
    <t>MEAL Manager</t>
  </si>
  <si>
    <t>Automated reporting calendar; field follow-up</t>
  </si>
  <si>
    <t>% reports submitted on time</t>
  </si>
  <si>
    <t>F-01</t>
  </si>
  <si>
    <t>Fiduciary</t>
  </si>
  <si>
    <t>Fraud and Corruption</t>
  </si>
  <si>
    <t>Corruption</t>
  </si>
  <si>
    <t>Protect donor resources</t>
  </si>
  <si>
    <t>Corruption may occur due to weak segregation of duties leading to financial loss and reputational damage.</t>
  </si>
  <si>
    <t>Weak internal controls</t>
  </si>
  <si>
    <t>Loss of funds; donor sanctions</t>
  </si>
  <si>
    <t>Approval matrix; procurement committee</t>
  </si>
  <si>
    <t>Finance Manager</t>
  </si>
  <si>
    <t>Segregation of duties; surprise checks</t>
  </si>
  <si>
    <t># fraud red flags</t>
  </si>
  <si>
    <t>F-02</t>
  </si>
  <si>
    <t>Misappropriation-Cash</t>
  </si>
  <si>
    <t>Protect cash resources</t>
  </si>
  <si>
    <t>Cash may be misappropriated due to poor petty cash controls leading to unsupported expenses.</t>
  </si>
  <si>
    <t>Weak cash control</t>
  </si>
  <si>
    <t>Financial loss; audit finding</t>
  </si>
  <si>
    <t>Cash count; petty cash policy</t>
  </si>
  <si>
    <t>Accountant</t>
  </si>
  <si>
    <t>Monthly cash count; voucher review</t>
  </si>
  <si>
    <t>Cash variance amount</t>
  </si>
  <si>
    <t>F-03</t>
  </si>
  <si>
    <t>Breach of Obligations</t>
  </si>
  <si>
    <t>Donor agreements</t>
  </si>
  <si>
    <t>Ensure donor compliance</t>
  </si>
  <si>
    <t>Donor agreement breach may occur due to non-compliance with reporting rules leading to donor sanctions.</t>
  </si>
  <si>
    <t>Low compliance awareness</t>
  </si>
  <si>
    <t>Disallowed costs; reputational damage</t>
  </si>
  <si>
    <t>Grant compliance checklist</t>
  </si>
  <si>
    <t>Compliance training; donor condition tracker</t>
  </si>
  <si>
    <t># compliance exceptions</t>
  </si>
  <si>
    <t>F-04</t>
  </si>
  <si>
    <t>Employee Health, Safety, and Security</t>
  </si>
  <si>
    <t>Poor safety</t>
  </si>
  <si>
    <t>Protect staff</t>
  </si>
  <si>
    <t>Staff injury may occur due to unsafe driving practices leading to harm, downtime, and compensation costs.</t>
  </si>
  <si>
    <t>Unsafe driving; poor road conditions</t>
  </si>
  <si>
    <t>Staff injury; legal exposure</t>
  </si>
  <si>
    <t>Vehicle inspection; driver policy</t>
  </si>
  <si>
    <t>Fleet Manager</t>
  </si>
  <si>
    <t>Defensive driving training; trip authorization</t>
  </si>
  <si>
    <t># vehicle incidents</t>
  </si>
  <si>
    <t>F-05</t>
  </si>
  <si>
    <t>Fraudulent reports</t>
  </si>
  <si>
    <t>Ensure accurate reporting</t>
  </si>
  <si>
    <t>Fraudulent reports may occur due to weak verification leading to false performance information.</t>
  </si>
  <si>
    <t>Weak data verification</t>
  </si>
  <si>
    <t>Wrong decisions; donor mistrust</t>
  </si>
  <si>
    <t>Data quality checks; audits</t>
  </si>
  <si>
    <t>Spot checks; source document verification</t>
  </si>
  <si>
    <t>% reports verified</t>
  </si>
  <si>
    <t>FI-01</t>
  </si>
  <si>
    <t>Financial</t>
  </si>
  <si>
    <t>Price Volatility</t>
  </si>
  <si>
    <t>Maintain purchasing power</t>
  </si>
  <si>
    <t>Price increases may occur due to inflation leading to budget overruns and reduced coverage.</t>
  </si>
  <si>
    <t>Inflation; exchange rate changes</t>
  </si>
  <si>
    <t>Budget overrun; reduced assistance</t>
  </si>
  <si>
    <t>Market monitoring; budget review</t>
  </si>
  <si>
    <t>Budget reforecasting; contingency planning</t>
  </si>
  <si>
    <t>Budget variance %</t>
  </si>
  <si>
    <t>FI-02</t>
  </si>
  <si>
    <t>Assets and Investments</t>
  </si>
  <si>
    <t>Misutilization of assets</t>
  </si>
  <si>
    <t>Ensure efficient asset use</t>
  </si>
  <si>
    <t>Assets may be misutilized due to weak tracking leading to resource wastage.</t>
  </si>
  <si>
    <t>Poor asset control</t>
  </si>
  <si>
    <t>Loss or inefficient use of assets</t>
  </si>
  <si>
    <t>Asset register; tagging</t>
  </si>
  <si>
    <t>Admin Manager</t>
  </si>
  <si>
    <t>Quarterly asset verification; utilization tracking</t>
  </si>
  <si>
    <t>% assets verified</t>
  </si>
  <si>
    <t>FI-03</t>
  </si>
  <si>
    <t>Finance Director</t>
  </si>
  <si>
    <t>Diversify investments; periodic review</t>
  </si>
  <si>
    <t>Investment return %</t>
  </si>
  <si>
    <t>FI-04</t>
  </si>
  <si>
    <t>Budget Management</t>
  </si>
  <si>
    <t>Budget overrun</t>
  </si>
  <si>
    <t>Stay within approved budget</t>
  </si>
  <si>
    <t>Budget overrun may occur due to poor cost control leading to funding gaps.</t>
  </si>
  <si>
    <t>Weak budget monitoring</t>
  </si>
  <si>
    <t>Funding gap; activity cuts</t>
  </si>
  <si>
    <t>Monthly budget review</t>
  </si>
  <si>
    <t>Monthly budget review; approval controls</t>
  </si>
  <si>
    <t>Budget utilization %</t>
  </si>
  <si>
    <t>FI-05</t>
  </si>
  <si>
    <t>Cash Flow</t>
  </si>
  <si>
    <t>Delayed receipts</t>
  </si>
  <si>
    <t>Ensure adequate cash flow</t>
  </si>
  <si>
    <t>Cash flow shortage may occur due to delayed donor receipts leading to payment delays.</t>
  </si>
  <si>
    <t>Delayed donor payments</t>
  </si>
  <si>
    <t>Supplier payment delays; program slowdown</t>
  </si>
  <si>
    <t>Cash flow forecast</t>
  </si>
  <si>
    <t>Monthly cash forecast; donor follow-up</t>
  </si>
  <si>
    <t>Days cash on hand</t>
  </si>
  <si>
    <t>Metric</t>
  </si>
  <si>
    <t>Value</t>
  </si>
  <si>
    <t>Count</t>
  </si>
  <si>
    <t>Total Risks</t>
  </si>
  <si>
    <t>Low</t>
  </si>
  <si>
    <t>Strategic Risks</t>
  </si>
  <si>
    <t>Moderate</t>
  </si>
  <si>
    <t>Operational Risks</t>
  </si>
  <si>
    <t>Significant</t>
  </si>
  <si>
    <t>Mitigated</t>
  </si>
  <si>
    <t>Fiduciary Risks</t>
  </si>
  <si>
    <t>High</t>
  </si>
  <si>
    <t>Closed</t>
  </si>
  <si>
    <t>Financial Risks</t>
  </si>
  <si>
    <t>Extreme</t>
  </si>
  <si>
    <t>RISK HEAT MAP (Likelihood × Impact)</t>
  </si>
  <si>
    <t>Likelihood \ Impact</t>
  </si>
  <si>
    <t>1 Negligible</t>
  </si>
  <si>
    <t>2 Minor</t>
  </si>
  <si>
    <t>3 Moderate</t>
  </si>
  <si>
    <t>4 Severe</t>
  </si>
  <si>
    <t>5 Critical</t>
  </si>
  <si>
    <t>5 Very Likely</t>
  </si>
  <si>
    <t>4 Likely</t>
  </si>
  <si>
    <t>3 Moderately Likely</t>
  </si>
  <si>
    <t>2 Unlikely</t>
  </si>
  <si>
    <t>1 Very Unlikely</t>
  </si>
  <si>
    <t>Risk Rating Legend</t>
  </si>
  <si>
    <t>Score</t>
  </si>
  <si>
    <t>Rating</t>
  </si>
  <si>
    <t>Action</t>
  </si>
  <si>
    <t>1-4</t>
  </si>
  <si>
    <t>Routine monitoring</t>
  </si>
  <si>
    <t>5-9</t>
  </si>
  <si>
    <t>Monitor and control</t>
  </si>
  <si>
    <t>10-14</t>
  </si>
  <si>
    <t>Management attention</t>
  </si>
  <si>
    <t>15-19</t>
  </si>
  <si>
    <t>Urgent mitigation</t>
  </si>
  <si>
    <t>20-25</t>
  </si>
  <si>
    <t>Immediate escalation</t>
  </si>
  <si>
    <t xml:space="preserve">full legal responsibility </t>
  </si>
  <si>
    <t xml:space="preserve">Damage or losses </t>
  </si>
  <si>
    <t>OWS-DF assumes full legal responsibility for any damage or losses to commodities after they are delivered by WFP. The partner must also compensate WFP for any loss or damage to furnished equipment, such as tablets or laptops.</t>
  </si>
  <si>
    <t>Commodity Spoilage and Loss,theft and Diversion can couse the legal liability</t>
  </si>
  <si>
    <t>Liability for Losses, Damage,theft and Diversion</t>
  </si>
  <si>
    <t xml:space="preserve">Total deduction of from your FLA without compromise and justification </t>
  </si>
  <si>
    <t xml:space="preserve">UNHCR, WFP and RRS are the controlling mechanism we have on the ground </t>
  </si>
  <si>
    <t>PAYBACK ETHIOPIA -  PROJECT RISK REGISTER TEMPLATE</t>
  </si>
  <si>
    <t>PAYBACK ETHIOPIA -  - RISK DASHBOARD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</si>
</sst>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yy"/>
  </numFmts>
  <fonts count="10">
    <font>
      <sz val="11"/>
      <name val="Carlito"/>
    </font>
    <font>
      <b/>
      <sz val="18"/>
      <color rgb="FFFFFFFF"/>
      <name val="Carlito"/>
    </font>
    <font>
      <b/>
      <sz val="12"/>
      <color rgb="FFFFD966"/>
      <name val="Carlito"/>
    </font>
    <font>
      <b/>
      <sz val="11"/>
      <color rgb="FFFFFFFF"/>
      <name val="Carlito"/>
    </font>
    <font>
      <b/>
      <sz val="11"/>
      <color rgb="FF073763"/>
      <name val="Carlito"/>
    </font>
    <font>
      <b/>
      <sz val="10"/>
      <color rgb="FFFFFFFF"/>
      <name val="Carlito"/>
    </font>
    <font>
      <sz val="9"/>
      <name val="Carlito"/>
    </font>
    <font>
      <b/>
      <sz val="9"/>
      <name val="Carlito"/>
    </font>
    <font>
      <b/>
      <sz val="16"/>
      <color rgb="FFFFFFFF"/>
      <name val="Carlito"/>
    </font>
    <font>
      <b/>
      <sz val="11"/>
      <color rgb="FF000000"/>
      <name val="Carlito"/>
    </font>
  </fonts>
  <fills count="16">
    <fill>
      <patternFill patternType="none"/>
    </fill>
    <fill>
      <patternFill patternType="gray125"/>
    </fill>
    <fill>
      <patternFill patternType="solid">
        <fgColor rgb="FF073763"/>
      </patternFill>
    </fill>
    <fill>
      <patternFill patternType="solid">
        <fgColor rgb="FF0B5394"/>
      </patternFill>
    </fill>
    <fill>
      <patternFill patternType="solid">
        <fgColor rgb="FF00A6C8"/>
      </patternFill>
    </fill>
    <fill>
      <patternFill patternType="solid">
        <fgColor rgb="FFEAF7FB"/>
      </patternFill>
    </fill>
    <fill>
      <patternFill patternType="solid">
        <fgColor rgb="FFEAF2F8"/>
      </patternFill>
    </fill>
    <fill>
      <patternFill patternType="solid">
        <fgColor rgb="FFE2F0D9"/>
      </patternFill>
    </fill>
    <fill>
      <patternFill patternType="solid">
        <fgColor rgb="FFFCE4D6"/>
      </patternFill>
    </fill>
    <fill>
      <patternFill patternType="solid">
        <fgColor rgb="FFEADCF8"/>
      </patternFill>
    </fill>
    <fill>
      <patternFill patternType="solid">
        <fgColor rgb="FFFFD966"/>
      </patternFill>
    </fill>
    <fill>
      <patternFill patternType="solid">
        <fgColor rgb="FFF4B183"/>
      </patternFill>
    </fill>
    <fill>
      <patternFill patternType="solid">
        <fgColor rgb="FFFF6666"/>
      </patternFill>
    </fill>
    <fill>
      <patternFill patternType="solid">
        <fgColor rgb="FF7030A0"/>
      </patternFill>
    </fill>
    <fill>
      <patternFill patternType="solid">
        <fgColor rgb="FF92D050"/>
      </patternFill>
    </fill>
    <fill>
      <patternFill patternType="solid">
        <fgColor rgb="FFD9EAF7"/>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6">
    <xf numFmtId="0" fontId="0" fillId="0" borderId="0" xfId="0"/>
    <xf numFmtId="0" fontId="5" fillId="2" borderId="0" xfId="0" applyFont="1" applyFill="1" applyAlignment="1">
      <alignment horizontal="center" vertical="center" wrapText="1"/>
    </xf>
    <xf numFmtId="0" fontId="0" fillId="0" borderId="0" xfId="0" applyAlignment="1">
      <alignment vertical="center"/>
    </xf>
    <xf numFmtId="0" fontId="0" fillId="0" borderId="0" xfId="0" applyAlignment="1">
      <alignment horizontal="center" vertical="center"/>
    </xf>
    <xf numFmtId="0" fontId="0" fillId="0" borderId="0" xfId="0" applyAlignment="1">
      <alignment horizontal="center"/>
    </xf>
    <xf numFmtId="0" fontId="3" fillId="2" borderId="1" xfId="0" applyFont="1" applyFill="1" applyBorder="1" applyAlignment="1">
      <alignment horizontal="center" vertical="center"/>
    </xf>
    <xf numFmtId="0" fontId="0" fillId="14" borderId="1" xfId="0" applyFill="1" applyBorder="1" applyAlignment="1">
      <alignment horizontal="center" vertical="center"/>
    </xf>
    <xf numFmtId="0" fontId="0" fillId="14" borderId="1" xfId="0" applyFill="1" applyBorder="1" applyAlignment="1">
      <alignment vertical="center"/>
    </xf>
    <xf numFmtId="0" fontId="0" fillId="10" borderId="1" xfId="0" applyFill="1" applyBorder="1" applyAlignment="1">
      <alignment horizontal="center" vertical="center"/>
    </xf>
    <xf numFmtId="0" fontId="0" fillId="10" borderId="1" xfId="0" applyFill="1" applyBorder="1" applyAlignment="1">
      <alignment vertical="center"/>
    </xf>
    <xf numFmtId="0" fontId="0" fillId="11" borderId="1" xfId="0" applyFill="1" applyBorder="1" applyAlignment="1">
      <alignment horizontal="center" vertical="center"/>
    </xf>
    <xf numFmtId="0" fontId="0" fillId="11" borderId="1" xfId="0" applyFill="1" applyBorder="1" applyAlignment="1">
      <alignment vertical="center"/>
    </xf>
    <xf numFmtId="0" fontId="3" fillId="12" borderId="1" xfId="0" applyFont="1" applyFill="1" applyBorder="1" applyAlignment="1">
      <alignment horizontal="center" vertical="center"/>
    </xf>
    <xf numFmtId="0" fontId="3" fillId="12" borderId="1" xfId="0" applyFont="1" applyFill="1" applyBorder="1" applyAlignment="1">
      <alignment vertical="center"/>
    </xf>
    <xf numFmtId="0" fontId="3" fillId="13" borderId="1" xfId="0" applyFont="1" applyFill="1" applyBorder="1" applyAlignment="1">
      <alignment horizontal="center" vertical="center"/>
    </xf>
    <xf numFmtId="0" fontId="3" fillId="13" borderId="1" xfId="0" applyFont="1" applyFill="1" applyBorder="1" applyAlignment="1">
      <alignment vertical="center"/>
    </xf>
    <xf numFmtId="0" fontId="3" fillId="3" borderId="1" xfId="0" applyFont="1" applyFill="1" applyBorder="1" applyAlignment="1">
      <alignment horizontal="left" vertical="center" wrapText="1"/>
    </xf>
    <xf numFmtId="0" fontId="3" fillId="3" borderId="1" xfId="0" applyFont="1" applyFill="1" applyBorder="1" applyAlignment="1">
      <alignment horizontal="center" vertical="center" wrapText="1"/>
    </xf>
    <xf numFmtId="0" fontId="3" fillId="3" borderId="1" xfId="0" applyFont="1" applyFill="1" applyBorder="1" applyAlignment="1">
      <alignment horizontal="left" vertical="center"/>
    </xf>
    <xf numFmtId="0" fontId="9" fillId="10" borderId="1" xfId="0" applyFont="1" applyFill="1" applyBorder="1" applyAlignment="1">
      <alignment horizontal="center" vertical="center"/>
    </xf>
    <xf numFmtId="0" fontId="9" fillId="11" borderId="1" xfId="0" applyFont="1" applyFill="1" applyBorder="1" applyAlignment="1">
      <alignment horizontal="center" vertical="center"/>
    </xf>
    <xf numFmtId="0" fontId="9" fillId="14"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6" fillId="6" borderId="1" xfId="0" applyFont="1" applyFill="1" applyBorder="1" applyAlignment="1">
      <alignment vertical="center"/>
    </xf>
    <xf numFmtId="0" fontId="6" fillId="7" borderId="1" xfId="0" applyFont="1" applyFill="1" applyBorder="1" applyAlignment="1">
      <alignment vertical="center"/>
    </xf>
    <xf numFmtId="0" fontId="6" fillId="8" borderId="1" xfId="0" applyFont="1" applyFill="1" applyBorder="1" applyAlignment="1">
      <alignment vertical="center"/>
    </xf>
    <xf numFmtId="0" fontId="6" fillId="9" borderId="1" xfId="0" applyFont="1" applyFill="1" applyBorder="1" applyAlignment="1">
      <alignment vertical="center"/>
    </xf>
    <xf numFmtId="0" fontId="6" fillId="6" borderId="1" xfId="0" applyFont="1" applyFill="1" applyBorder="1" applyAlignment="1">
      <alignment horizontal="center" vertical="center"/>
    </xf>
    <xf numFmtId="0" fontId="7" fillId="6" borderId="1" xfId="0" applyFont="1" applyFill="1" applyBorder="1" applyAlignment="1">
      <alignment horizontal="center" vertical="center"/>
    </xf>
    <xf numFmtId="164" fontId="6" fillId="6" borderId="1" xfId="0" applyNumberFormat="1" applyFont="1" applyFill="1" applyBorder="1" applyAlignment="1">
      <alignment vertical="center"/>
    </xf>
    <xf numFmtId="0" fontId="6" fillId="7" borderId="1" xfId="0" applyFont="1" applyFill="1" applyBorder="1" applyAlignment="1">
      <alignment horizontal="center" vertical="center"/>
    </xf>
    <xf numFmtId="0" fontId="7" fillId="7" borderId="1" xfId="0" applyFont="1" applyFill="1" applyBorder="1" applyAlignment="1">
      <alignment horizontal="center" vertical="center"/>
    </xf>
    <xf numFmtId="164" fontId="6" fillId="7" borderId="1" xfId="0" applyNumberFormat="1" applyFont="1" applyFill="1" applyBorder="1" applyAlignment="1">
      <alignment vertical="center"/>
    </xf>
    <xf numFmtId="0" fontId="6" fillId="8" borderId="1" xfId="0" applyFont="1" applyFill="1" applyBorder="1" applyAlignment="1">
      <alignment horizontal="center" vertical="center"/>
    </xf>
    <xf numFmtId="0" fontId="7" fillId="8" borderId="1" xfId="0" applyFont="1" applyFill="1" applyBorder="1" applyAlignment="1">
      <alignment horizontal="center" vertical="center"/>
    </xf>
    <xf numFmtId="164" fontId="6" fillId="8" borderId="1" xfId="0" applyNumberFormat="1" applyFont="1" applyFill="1" applyBorder="1" applyAlignment="1">
      <alignment vertical="center"/>
    </xf>
    <xf numFmtId="0" fontId="6" fillId="9" borderId="1" xfId="0" applyFont="1" applyFill="1" applyBorder="1" applyAlignment="1">
      <alignment horizontal="center" vertical="center"/>
    </xf>
    <xf numFmtId="0" fontId="7" fillId="9" borderId="1" xfId="0" applyFont="1" applyFill="1" applyBorder="1" applyAlignment="1">
      <alignment horizontal="center" vertical="center"/>
    </xf>
    <xf numFmtId="164" fontId="6" fillId="9" borderId="1" xfId="0" applyNumberFormat="1" applyFont="1" applyFill="1" applyBorder="1" applyAlignment="1">
      <alignment vertical="center"/>
    </xf>
    <xf numFmtId="0" fontId="3" fillId="3" borderId="1" xfId="0" applyFont="1" applyFill="1" applyBorder="1" applyAlignment="1">
      <alignment horizontal="center" vertical="center"/>
    </xf>
    <xf numFmtId="0" fontId="4" fillId="15" borderId="1" xfId="0" applyFont="1" applyFill="1" applyBorder="1" applyAlignment="1">
      <alignment horizontal="left" vertical="center"/>
    </xf>
    <xf numFmtId="0" fontId="4" fillId="15" borderId="1" xfId="0" applyFont="1" applyFill="1" applyBorder="1" applyAlignment="1">
      <alignment horizontal="center" vertical="center"/>
    </xf>
    <xf numFmtId="0" fontId="9" fillId="14" borderId="1" xfId="0" applyFont="1" applyFill="1" applyBorder="1" applyAlignment="1">
      <alignment horizontal="left" vertical="center"/>
    </xf>
    <xf numFmtId="0" fontId="9" fillId="10" borderId="1" xfId="0" applyFont="1" applyFill="1" applyBorder="1" applyAlignment="1">
      <alignment horizontal="left" vertical="center"/>
    </xf>
    <xf numFmtId="0" fontId="9" fillId="11" borderId="1" xfId="0" applyFont="1" applyFill="1" applyBorder="1" applyAlignment="1">
      <alignment horizontal="left" vertical="center"/>
    </xf>
    <xf numFmtId="0" fontId="3" fillId="12" borderId="1" xfId="0" applyFont="1" applyFill="1" applyBorder="1" applyAlignment="1">
      <alignment horizontal="left" vertical="center"/>
    </xf>
    <xf numFmtId="0" fontId="3" fillId="13" borderId="1" xfId="0" applyFont="1" applyFill="1" applyBorder="1" applyAlignment="1">
      <alignment horizontal="left" vertical="center"/>
    </xf>
    <xf numFmtId="0" fontId="4" fillId="5" borderId="1" xfId="0" applyFont="1" applyFill="1" applyBorder="1" applyAlignment="1">
      <alignment horizontal="left" vertical="center"/>
    </xf>
    <xf numFmtId="0" fontId="4" fillId="5" borderId="1" xfId="0" applyFont="1" applyFill="1" applyBorder="1" applyAlignment="1">
      <alignment horizontal="center" vertical="center"/>
    </xf>
    <xf numFmtId="0" fontId="6" fillId="9" borderId="1" xfId="0" applyFont="1" applyFill="1" applyBorder="1" applyAlignment="1">
      <alignment vertical="center" wrapText="1"/>
    </xf>
    <xf numFmtId="0" fontId="1" fillId="2" borderId="0" xfId="0" applyFont="1" applyFill="1" applyAlignment="1">
      <alignment horizontal="center" vertical="center"/>
    </xf>
    <xf numFmtId="0" fontId="2" fillId="3" borderId="0" xfId="0" applyFont="1" applyFill="1" applyAlignment="1">
      <alignment horizontal="center" vertical="center"/>
    </xf>
    <xf numFmtId="0" fontId="3" fillId="4" borderId="0" xfId="0" applyFont="1" applyFill="1" applyAlignment="1">
      <alignment horizontal="center" vertical="center"/>
    </xf>
    <xf numFmtId="0" fontId="4" fillId="5" borderId="0" xfId="0" applyFont="1" applyFill="1" applyAlignment="1">
      <alignment horizontal="center" vertical="center"/>
    </xf>
    <xf numFmtId="0" fontId="8" fillId="2" borderId="0" xfId="0" applyFont="1" applyFill="1" applyAlignment="1">
      <alignment horizontal="center" vertical="center"/>
    </xf>
    <xf numFmtId="0" fontId="3" fillId="2" borderId="1" xfId="0" applyFont="1" applyFill="1" applyBorder="1" applyAlignment="1">
      <alignment horizontal="center" vertical="center"/>
    </xf>
  </cellXfs>
  <cellStyles count="1">
    <cellStyle name="Normal" xfId="0" builtinId="0"/>
  </cellStyles>
  <dxfs count="28">
    <dxf>
      <font>
        <b/>
        <color rgb="FFFFFFFF"/>
      </font>
      <fill>
        <patternFill patternType="solid">
          <bgColor rgb="FF7030A0"/>
        </patternFill>
      </fill>
    </dxf>
    <dxf>
      <font>
        <b/>
        <color rgb="FFFFFFFF"/>
      </font>
      <fill>
        <patternFill patternType="solid">
          <bgColor rgb="FFFF6666"/>
        </patternFill>
      </fill>
    </dxf>
    <dxf>
      <font>
        <b/>
        <color rgb="FF7F3F00"/>
      </font>
      <fill>
        <patternFill patternType="solid">
          <bgColor rgb="FFF4B183"/>
        </patternFill>
      </fill>
    </dxf>
    <dxf>
      <font>
        <b/>
        <color rgb="FF7F6000"/>
      </font>
      <fill>
        <patternFill patternType="solid">
          <bgColor rgb="FFFFD966"/>
        </patternFill>
      </fill>
    </dxf>
    <dxf>
      <font>
        <b/>
        <color rgb="FF006100"/>
      </font>
      <fill>
        <patternFill patternType="solid">
          <bgColor rgb="FF92D050"/>
        </patternFill>
      </fill>
    </dxf>
    <dxf>
      <alignmen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vertical="center" textRotation="0" indent="0" justifyLastLine="0" shrinkToFit="0" readingOrder="0"/>
    </dxf>
    <dxf>
      <alignment vertical="center" textRotation="0" wrapText="0" indent="0" justifyLastLine="0" shrinkToFit="0" readingOrder="0"/>
    </dxf>
    <dxf>
      <alignment vertical="center"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a:lstStyle/>
          <a:p>
            <a:r>
              <a:rPr lang="en-US"/>
              <a:t>Risks by Category</a:t>
            </a:r>
          </a:p>
        </c:rich>
      </c:tx>
      <c:overlay val="0"/>
    </c:title>
    <c:autoTitleDeleted val="0"/>
    <c:plotArea>
      <c:layout/>
      <c:barChart>
        <c:barDir val="col"/>
        <c:grouping val="clustered"/>
        <c:varyColors val="0"/>
        <c:ser>
          <c:idx val="0"/>
          <c:order val="0"/>
          <c:tx>
            <c:v>Value</c:v>
          </c:tx>
          <c:invertIfNegative val="1"/>
          <c:cat>
            <c:strRef>
              <c:f>Dashboard!$B$4:$B$8</c:f>
              <c:strCache>
                <c:ptCount val="5"/>
                <c:pt idx="0">
                  <c:v>Total Risks</c:v>
                </c:pt>
                <c:pt idx="1">
                  <c:v>Strategic Risks</c:v>
                </c:pt>
                <c:pt idx="2">
                  <c:v>Operational Risks</c:v>
                </c:pt>
                <c:pt idx="3">
                  <c:v>Fiduciary Risks</c:v>
                </c:pt>
                <c:pt idx="4">
                  <c:v>Financial Risks</c:v>
                </c:pt>
              </c:strCache>
            </c:strRef>
          </c:cat>
          <c:val>
            <c:numRef>
              <c:f>Dashboard!$C$4:$C$8</c:f>
              <c:numCache>
                <c:formatCode>General</c:formatCode>
                <c:ptCount val="5"/>
                <c:pt idx="0">
                  <c:v>20</c:v>
                </c:pt>
                <c:pt idx="1">
                  <c:v>5</c:v>
                </c:pt>
                <c:pt idx="2">
                  <c:v>5</c:v>
                </c:pt>
                <c:pt idx="3">
                  <c:v>5</c:v>
                </c:pt>
                <c:pt idx="4">
                  <c:v>5</c:v>
                </c:pt>
              </c:numCache>
            </c:numRef>
          </c:val>
          <c:extLst>
            <c:ext xmlns:c16="http://schemas.microsoft.com/office/drawing/2014/chart" uri="{C3380CC4-5D6E-409C-BE32-E72D297353CC}">
              <c16:uniqueId val="{00000000-B201-4DC1-973D-8CEC05AE449E}"/>
            </c:ext>
          </c:extLst>
        </c:ser>
        <c:dLbls>
          <c:showLegendKey val="0"/>
          <c:showVal val="0"/>
          <c:showCatName val="0"/>
          <c:showSerName val="0"/>
          <c:showPercent val="0"/>
          <c:showBubbleSize val="0"/>
        </c:dLbls>
        <c:gapWidth val="150"/>
        <c:axId val="48650112"/>
        <c:axId val="48672768"/>
      </c:barChart>
      <c:catAx>
        <c:axId val="48650112"/>
        <c:scaling>
          <c:orientation val="minMax"/>
        </c:scaling>
        <c:delete val="0"/>
        <c:axPos val="b"/>
        <c:majorGridlines>
          <c:spPr>
            <a:ln w="9525">
              <a:solidFill>
                <a:srgbClr val="CCCCCC"/>
              </a:solidFill>
              <a:prstDash val="dash"/>
            </a:ln>
          </c:spPr>
        </c:majorGridlines>
        <c:numFmt formatCode="General" sourceLinked="1"/>
        <c:majorTickMark val="none"/>
        <c:minorTickMark val="none"/>
        <c:tickLblPos val="nextTo"/>
        <c:crossAx val="48672768"/>
        <c:crosses val="autoZero"/>
        <c:auto val="1"/>
        <c:lblAlgn val="ctr"/>
        <c:lblOffset val="100"/>
        <c:noMultiLvlLbl val="0"/>
      </c:catAx>
      <c:valAx>
        <c:axId val="48672768"/>
        <c:scaling>
          <c:orientation val="minMax"/>
        </c:scaling>
        <c:delete val="0"/>
        <c:axPos val="l"/>
        <c:majorGridlines>
          <c:spPr>
            <a:ln w="9525">
              <a:solidFill>
                <a:srgbClr val="CCCCCC"/>
              </a:solidFill>
              <a:prstDash val="dash"/>
            </a:ln>
          </c:spPr>
        </c:majorGridlines>
        <c:numFmt formatCode="General" sourceLinked="1"/>
        <c:majorTickMark val="none"/>
        <c:minorTickMark val="none"/>
        <c:tickLblPos val="nextTo"/>
        <c:crossAx val="48650112"/>
        <c:crosses val="autoZero"/>
        <c:crossBetween val="between"/>
      </c:valAx>
    </c:plotArea>
    <c:legend>
      <c:legendPos val="b"/>
      <c:overlay val="0"/>
    </c:legend>
    <c:plotVisOnly val="1"/>
    <c:dispBlanksAs val="zero"/>
    <c:showDLblsOverMax val="1"/>
  </c:chart>
  <c:spPr>
    <a:ln w="9525">
      <a:solidFill>
        <a:srgbClr val="D9D9D9"/>
      </a:solidFill>
      <a:prstDash val="solid"/>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a:lstStyle/>
          <a:p>
            <a:r>
              <a:rPr lang="en-US"/>
              <a:t>Risks by Rating</a:t>
            </a:r>
          </a:p>
        </c:rich>
      </c:tx>
      <c:overlay val="0"/>
    </c:title>
    <c:autoTitleDeleted val="0"/>
    <c:plotArea>
      <c:layout/>
      <c:doughnutChart>
        <c:varyColors val="1"/>
        <c:ser>
          <c:idx val="0"/>
          <c:order val="0"/>
          <c:tx>
            <c:v>Count</c:v>
          </c:tx>
          <c:cat>
            <c:strRef>
              <c:f>Dashboard!$E$4:$E$8</c:f>
              <c:strCache>
                <c:ptCount val="5"/>
                <c:pt idx="0">
                  <c:v>Low</c:v>
                </c:pt>
                <c:pt idx="1">
                  <c:v>Moderate</c:v>
                </c:pt>
                <c:pt idx="2">
                  <c:v>Significant</c:v>
                </c:pt>
                <c:pt idx="3">
                  <c:v>High</c:v>
                </c:pt>
                <c:pt idx="4">
                  <c:v>Extreme</c:v>
                </c:pt>
              </c:strCache>
            </c:strRef>
          </c:cat>
          <c:val>
            <c:numRef>
              <c:f>Dashboard!$F$4:$F$8</c:f>
              <c:numCache>
                <c:formatCode>General</c:formatCode>
                <c:ptCount val="5"/>
                <c:pt idx="0">
                  <c:v>1</c:v>
                </c:pt>
                <c:pt idx="1">
                  <c:v>4</c:v>
                </c:pt>
                <c:pt idx="2">
                  <c:v>7</c:v>
                </c:pt>
                <c:pt idx="3">
                  <c:v>6</c:v>
                </c:pt>
                <c:pt idx="4">
                  <c:v>2</c:v>
                </c:pt>
              </c:numCache>
            </c:numRef>
          </c:val>
          <c:extLst>
            <c:ext xmlns:c16="http://schemas.microsoft.com/office/drawing/2014/chart" uri="{C3380CC4-5D6E-409C-BE32-E72D297353CC}">
              <c16:uniqueId val="{00000000-EE39-438D-9919-3CE5B1F1AD36}"/>
            </c:ext>
          </c:extLst>
        </c:ser>
        <c:dLbls>
          <c:showLegendKey val="0"/>
          <c:showVal val="0"/>
          <c:showCatName val="0"/>
          <c:showSerName val="0"/>
          <c:showPercent val="0"/>
          <c:showBubbleSize val="0"/>
          <c:showLeaderLines val="0"/>
        </c:dLbls>
        <c:firstSliceAng val="0"/>
        <c:holeSize val="0"/>
      </c:doughnutChart>
    </c:plotArea>
    <c:legend>
      <c:legendPos val="b"/>
      <c:overlay val="0"/>
    </c:legend>
    <c:plotVisOnly val="1"/>
    <c:dispBlanksAs val="zero"/>
    <c:showDLblsOverMax val="1"/>
  </c:chart>
  <c:spPr>
    <a:ln w="9525">
      <a:solidFill>
        <a:srgbClr val="D9D9D9"/>
      </a:solidFill>
      <a:prstDash val="solid"/>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0</xdr:colOff>
      <xdr:row>9</xdr:row>
      <xdr:rowOff>0</xdr:rowOff>
    </xdr:from>
    <xdr:to>
      <xdr:col>6</xdr:col>
      <xdr:colOff>0</xdr:colOff>
      <xdr:row>25</xdr:row>
      <xdr:rowOff>0</xdr:rowOff>
    </xdr:to>
    <xdr:graphicFrame macro="">
      <xdr:nvGraphicFramePr>
        <xdr:cNvPr id="2" name="Chart">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423334</xdr:colOff>
      <xdr:row>8</xdr:row>
      <xdr:rowOff>63500</xdr:rowOff>
    </xdr:from>
    <xdr:to>
      <xdr:col>11</xdr:col>
      <xdr:colOff>423334</xdr:colOff>
      <xdr:row>24</xdr:row>
      <xdr:rowOff>63499</xdr:rowOff>
    </xdr:to>
    <xdr:graphicFrame macro="">
      <xdr:nvGraphicFramePr>
        <xdr:cNvPr id="3" name="Chart">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iskRegisterTable" displayName="RiskRegisterTable" ref="A7:T27" headerRowDxfId="27" dataDxfId="26" totalsRowDxfId="25">
  <tableColumns count="20">
    <tableColumn id="1" xr3:uid="{00000000-0010-0000-0000-000001000000}" name="Risk ID" dataDxfId="24"/>
    <tableColumn id="2" xr3:uid="{00000000-0010-0000-0000-000002000000}" name="Risk Category" dataDxfId="23"/>
    <tableColumn id="3" xr3:uid="{00000000-0010-0000-0000-000003000000}" name="Risk Area" dataDxfId="22"/>
    <tableColumn id="4" xr3:uid="{00000000-0010-0000-0000-000004000000}" name="Risk Type" dataDxfId="21"/>
    <tableColumn id="5" xr3:uid="{00000000-0010-0000-0000-000005000000}" name="Objective" dataDxfId="20"/>
    <tableColumn id="6" xr3:uid="{00000000-0010-0000-0000-000006000000}" name="Risk Statement" dataDxfId="19"/>
    <tableColumn id="7" xr3:uid="{00000000-0010-0000-0000-000007000000}" name="Cause" dataDxfId="18"/>
    <tableColumn id="8" xr3:uid="{00000000-0010-0000-0000-000008000000}" name="Effect" dataDxfId="17"/>
    <tableColumn id="9" xr3:uid="{00000000-0010-0000-0000-000009000000}" name="Existing Controls" dataDxfId="16"/>
    <tableColumn id="10" xr3:uid="{00000000-0010-0000-0000-00000A000000}" name="Likelihood (1-5)" dataDxfId="15"/>
    <tableColumn id="11" xr3:uid="{00000000-0010-0000-0000-00000B000000}" name="Impact (1-5)" dataDxfId="14"/>
    <tableColumn id="12" xr3:uid="{00000000-0010-0000-0000-00000C000000}" name="Risk Score" dataDxfId="13"/>
    <tableColumn id="13" xr3:uid="{00000000-0010-0000-0000-00000D000000}" name="Risk Rating" dataDxfId="12"/>
    <tableColumn id="14" xr3:uid="{00000000-0010-0000-0000-00000E000000}" name="Risk Owner" dataDxfId="11"/>
    <tableColumn id="15" xr3:uid="{00000000-0010-0000-0000-00000F000000}" name="Mitigation Actions" dataDxfId="10"/>
    <tableColumn id="16" xr3:uid="{00000000-0010-0000-0000-000010000000}" name="KRI" dataDxfId="9"/>
    <tableColumn id="17" xr3:uid="{00000000-0010-0000-0000-000011000000}" name="Target Date" dataDxfId="8"/>
    <tableColumn id="18" xr3:uid="{00000000-0010-0000-0000-000012000000}" name="Status" dataDxfId="7"/>
    <tableColumn id="19" xr3:uid="{00000000-0010-0000-0000-000013000000}" name="Last Review" dataDxfId="6"/>
    <tableColumn id="20" xr3:uid="{00000000-0010-0000-0000-000014000000}" name="Comments" dataDxfId="5"/>
  </tableColumns>
  <tableStyleInfo name="TableStyleMedium2" showFirstColumn="0" showLastColumn="0" showRowStripes="1" showColumnStripes="0"/>
</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27"/>
  <sheetViews>
    <sheetView tabSelected="1" view="pageBreakPreview" zoomScale="70" zoomScaleNormal="80" zoomScaleSheetLayoutView="70" workbookViewId="0">
      <selection activeCell="D9" sqref="D9"/>
    </sheetView>
  </sheetViews>
  <sheetFormatPr defaultRowHeight="14"/>
  <cols>
    <col min="1" max="1" width="6.58203125" bestFit="1" customWidth="1"/>
    <col min="2" max="2" width="12.1640625" bestFit="1" customWidth="1"/>
    <col min="3" max="3" width="20.58203125" customWidth="1"/>
    <col min="4" max="4" width="26.1640625" customWidth="1"/>
    <col min="5" max="5" width="25.1640625" bestFit="1" customWidth="1"/>
    <col min="6" max="6" width="27.1640625" customWidth="1"/>
    <col min="7" max="7" width="25.08203125" bestFit="1" customWidth="1"/>
    <col min="8" max="8" width="32.75" bestFit="1" customWidth="1"/>
    <col min="9" max="9" width="31.58203125" bestFit="1" customWidth="1"/>
    <col min="10" max="12" width="10" style="4" customWidth="1"/>
    <col min="13" max="13" width="13" customWidth="1"/>
    <col min="14" max="14" width="18" customWidth="1"/>
    <col min="15" max="15" width="32" customWidth="1"/>
    <col min="16" max="16" width="22" customWidth="1"/>
    <col min="17" max="17" width="14" customWidth="1"/>
    <col min="18" max="18" width="13" customWidth="1"/>
    <col min="19" max="19" width="14" customWidth="1"/>
    <col min="20" max="20" width="20" customWidth="1"/>
  </cols>
  <sheetData>
    <row r="1" spans="1:20" s="2" customFormat="1" ht="26.5" customHeight="1">
      <c r="A1" s="50" t="s">
        <v>287</v>
      </c>
      <c r="B1" s="50"/>
      <c r="C1" s="50"/>
      <c r="D1" s="50"/>
      <c r="E1" s="50"/>
      <c r="F1" s="50"/>
      <c r="G1" s="50"/>
      <c r="H1" s="50"/>
      <c r="I1" s="50"/>
      <c r="J1" s="50"/>
      <c r="K1" s="50"/>
      <c r="L1" s="50"/>
      <c r="M1" s="50"/>
      <c r="N1" s="50"/>
      <c r="O1" s="50"/>
      <c r="P1" s="50"/>
      <c r="Q1" s="50"/>
      <c r="R1" s="50"/>
      <c r="S1" s="50"/>
      <c r="T1" s="50"/>
    </row>
    <row r="2" spans="1:20" s="2" customFormat="1" ht="26.5" customHeight="1">
      <c r="A2" s="51" t="s">
        <v>0</v>
      </c>
      <c r="B2" s="51"/>
      <c r="C2" s="51"/>
      <c r="D2" s="51"/>
      <c r="E2" s="51"/>
      <c r="F2" s="51"/>
      <c r="G2" s="51"/>
      <c r="H2" s="51"/>
      <c r="I2" s="51"/>
      <c r="J2" s="51"/>
      <c r="K2" s="51"/>
      <c r="L2" s="51"/>
      <c r="M2" s="51"/>
      <c r="N2" s="51"/>
      <c r="O2" s="51"/>
      <c r="P2" s="51"/>
      <c r="Q2" s="51"/>
      <c r="R2" s="51"/>
      <c r="S2" s="51"/>
      <c r="T2" s="51"/>
    </row>
    <row r="3" spans="1:20" s="2" customFormat="1" ht="26.5" customHeight="1">
      <c r="J3" s="3"/>
      <c r="K3" s="3"/>
      <c r="L3" s="3"/>
    </row>
    <row r="4" spans="1:20" s="2" customFormat="1" ht="26.5" customHeight="1">
      <c r="A4" s="52" t="s">
        <v>1</v>
      </c>
      <c r="B4" s="52"/>
      <c r="C4" s="52"/>
      <c r="D4" s="52" t="s">
        <v>2</v>
      </c>
      <c r="E4" s="52"/>
      <c r="F4" s="52"/>
      <c r="G4" s="52" t="s">
        <v>3</v>
      </c>
      <c r="H4" s="52"/>
      <c r="I4" s="52" t="s">
        <v>4</v>
      </c>
      <c r="J4" s="52"/>
      <c r="K4" s="52" t="s">
        <v>5</v>
      </c>
      <c r="L4" s="52"/>
      <c r="M4" s="52"/>
      <c r="N4" s="52"/>
      <c r="O4" s="52" t="s">
        <v>6</v>
      </c>
      <c r="P4" s="52"/>
      <c r="Q4" s="52"/>
      <c r="R4" s="52" t="s">
        <v>7</v>
      </c>
      <c r="S4" s="52"/>
      <c r="T4" s="52"/>
    </row>
    <row r="5" spans="1:20" s="2" customFormat="1" ht="23.5" customHeight="1">
      <c r="A5" s="53"/>
      <c r="B5" s="53"/>
      <c r="C5" s="53"/>
      <c r="D5" s="53"/>
      <c r="E5" s="53"/>
      <c r="F5" s="53"/>
      <c r="G5" s="53"/>
      <c r="H5" s="53"/>
      <c r="I5" s="53"/>
      <c r="J5" s="53"/>
      <c r="K5" s="53" t="s">
        <v>8</v>
      </c>
      <c r="L5" s="53"/>
      <c r="M5" s="53"/>
      <c r="N5" s="53"/>
      <c r="O5" s="53"/>
      <c r="P5" s="53"/>
      <c r="Q5" s="53"/>
      <c r="R5" s="53"/>
      <c r="S5" s="53"/>
      <c r="T5" s="53"/>
    </row>
    <row r="6" spans="1:20" s="2" customFormat="1" ht="26.5" customHeight="1">
      <c r="J6" s="3"/>
      <c r="K6" s="3"/>
      <c r="L6" s="3"/>
    </row>
    <row r="7" spans="1:20" s="2" customFormat="1" ht="26.5" customHeight="1">
      <c r="A7" s="22" t="s">
        <v>9</v>
      </c>
      <c r="B7" s="22" t="s">
        <v>10</v>
      </c>
      <c r="C7" s="22" t="s">
        <v>11</v>
      </c>
      <c r="D7" s="22" t="s">
        <v>12</v>
      </c>
      <c r="E7" s="22" t="s">
        <v>13</v>
      </c>
      <c r="F7" s="22" t="s">
        <v>14</v>
      </c>
      <c r="G7" s="1" t="s">
        <v>15</v>
      </c>
      <c r="H7" s="1" t="s">
        <v>16</v>
      </c>
      <c r="I7" s="1" t="s">
        <v>17</v>
      </c>
      <c r="J7" s="1" t="s">
        <v>18</v>
      </c>
      <c r="K7" s="1" t="s">
        <v>19</v>
      </c>
      <c r="L7" s="1" t="s">
        <v>20</v>
      </c>
      <c r="M7" s="1" t="s">
        <v>21</v>
      </c>
      <c r="N7" s="1" t="s">
        <v>22</v>
      </c>
      <c r="O7" s="1" t="s">
        <v>23</v>
      </c>
      <c r="P7" s="1" t="s">
        <v>24</v>
      </c>
      <c r="Q7" s="1" t="s">
        <v>25</v>
      </c>
      <c r="R7" s="1" t="s">
        <v>26</v>
      </c>
      <c r="S7" s="1" t="s">
        <v>27</v>
      </c>
      <c r="T7" s="1" t="s">
        <v>28</v>
      </c>
    </row>
    <row r="8" spans="1:20" s="2" customFormat="1" ht="26.5" customHeight="1">
      <c r="A8" s="23" t="s">
        <v>29</v>
      </c>
      <c r="B8" s="23" t="s">
        <v>30</v>
      </c>
      <c r="C8" s="23" t="s">
        <v>31</v>
      </c>
      <c r="D8" s="23" t="s">
        <v>32</v>
      </c>
      <c r="E8" s="23" t="s">
        <v>33</v>
      </c>
      <c r="F8" s="23" t="s">
        <v>34</v>
      </c>
      <c r="G8" s="23" t="s">
        <v>35</v>
      </c>
      <c r="H8" s="23" t="s">
        <v>36</v>
      </c>
      <c r="I8" s="23" t="s">
        <v>37</v>
      </c>
      <c r="J8" s="27">
        <v>4</v>
      </c>
      <c r="K8" s="27">
        <v>4</v>
      </c>
      <c r="L8" s="27">
        <f t="shared" ref="L8:L27" si="0">J8*K8</f>
        <v>16</v>
      </c>
      <c r="M8" s="28" t="str">
        <f t="shared" ref="M8:M27" si="1">IF(L8&lt;=4,"Low",IF(L8&lt;=9,"Moderate",IF(L8&lt;=14,"Significant",IF(L8&lt;=19,"High","Extreme"))))</f>
        <v>High</v>
      </c>
      <c r="N8" s="23" t="s">
        <v>38</v>
      </c>
      <c r="O8" s="23" t="s">
        <v>39</v>
      </c>
      <c r="P8" s="23" t="s">
        <v>40</v>
      </c>
      <c r="Q8" s="29">
        <v>46203</v>
      </c>
      <c r="R8" s="23" t="s">
        <v>251</v>
      </c>
      <c r="S8" s="29">
        <v>46112</v>
      </c>
      <c r="T8" s="23"/>
    </row>
    <row r="9" spans="1:20" s="2" customFormat="1" ht="26.5" customHeight="1">
      <c r="A9" s="23" t="s">
        <v>42</v>
      </c>
      <c r="B9" s="23" t="s">
        <v>30</v>
      </c>
      <c r="C9" s="23" t="s">
        <v>31</v>
      </c>
      <c r="D9" s="23" t="s">
        <v>43</v>
      </c>
      <c r="E9" s="23" t="s">
        <v>44</v>
      </c>
      <c r="F9" s="23" t="s">
        <v>45</v>
      </c>
      <c r="G9" s="23" t="s">
        <v>46</v>
      </c>
      <c r="H9" s="23" t="s">
        <v>47</v>
      </c>
      <c r="I9" s="23" t="s">
        <v>48</v>
      </c>
      <c r="J9" s="27">
        <v>2</v>
      </c>
      <c r="K9" s="27">
        <v>1</v>
      </c>
      <c r="L9" s="27">
        <f t="shared" si="0"/>
        <v>2</v>
      </c>
      <c r="M9" s="28" t="str">
        <f t="shared" si="1"/>
        <v>Low</v>
      </c>
      <c r="N9" s="23" t="s">
        <v>49</v>
      </c>
      <c r="O9" s="23" t="s">
        <v>50</v>
      </c>
      <c r="P9" s="23" t="s">
        <v>51</v>
      </c>
      <c r="Q9" s="29">
        <v>46234</v>
      </c>
      <c r="R9" s="23" t="s">
        <v>251</v>
      </c>
      <c r="S9" s="29">
        <v>46112</v>
      </c>
      <c r="T9" s="23"/>
    </row>
    <row r="10" spans="1:20" s="2" customFormat="1" ht="26.5" customHeight="1">
      <c r="A10" s="23" t="s">
        <v>52</v>
      </c>
      <c r="B10" s="23" t="s">
        <v>30</v>
      </c>
      <c r="C10" s="23" t="s">
        <v>53</v>
      </c>
      <c r="D10" s="23" t="s">
        <v>54</v>
      </c>
      <c r="E10" s="23" t="s">
        <v>55</v>
      </c>
      <c r="F10" s="23" t="s">
        <v>56</v>
      </c>
      <c r="G10" s="23" t="s">
        <v>57</v>
      </c>
      <c r="H10" s="23" t="s">
        <v>58</v>
      </c>
      <c r="I10" s="23" t="s">
        <v>59</v>
      </c>
      <c r="J10" s="27">
        <v>3</v>
      </c>
      <c r="K10" s="27">
        <v>3</v>
      </c>
      <c r="L10" s="27">
        <f t="shared" si="0"/>
        <v>9</v>
      </c>
      <c r="M10" s="28" t="str">
        <f t="shared" si="1"/>
        <v>Moderate</v>
      </c>
      <c r="N10" s="23" t="s">
        <v>60</v>
      </c>
      <c r="O10" s="23" t="s">
        <v>61</v>
      </c>
      <c r="P10" s="23" t="s">
        <v>62</v>
      </c>
      <c r="Q10" s="29">
        <v>46265</v>
      </c>
      <c r="R10" s="23" t="s">
        <v>63</v>
      </c>
      <c r="S10" s="29">
        <v>46112</v>
      </c>
      <c r="T10" s="23"/>
    </row>
    <row r="11" spans="1:20" s="2" customFormat="1" ht="26.5" customHeight="1">
      <c r="A11" s="23" t="s">
        <v>64</v>
      </c>
      <c r="B11" s="23" t="s">
        <v>30</v>
      </c>
      <c r="C11" s="23" t="s">
        <v>65</v>
      </c>
      <c r="D11" s="23" t="s">
        <v>66</v>
      </c>
      <c r="E11" s="23" t="s">
        <v>67</v>
      </c>
      <c r="F11" s="23" t="s">
        <v>68</v>
      </c>
      <c r="G11" s="23" t="s">
        <v>69</v>
      </c>
      <c r="H11" s="23" t="s">
        <v>70</v>
      </c>
      <c r="I11" s="23" t="s">
        <v>71</v>
      </c>
      <c r="J11" s="27">
        <v>4</v>
      </c>
      <c r="K11" s="27">
        <v>5</v>
      </c>
      <c r="L11" s="27">
        <f t="shared" si="0"/>
        <v>20</v>
      </c>
      <c r="M11" s="28" t="str">
        <f t="shared" si="1"/>
        <v>Extreme</v>
      </c>
      <c r="N11" s="23" t="s">
        <v>72</v>
      </c>
      <c r="O11" s="23" t="s">
        <v>73</v>
      </c>
      <c r="P11" s="23" t="s">
        <v>74</v>
      </c>
      <c r="Q11" s="29">
        <v>46203</v>
      </c>
      <c r="R11" s="23" t="s">
        <v>41</v>
      </c>
      <c r="S11" s="29">
        <v>46112</v>
      </c>
      <c r="T11" s="23"/>
    </row>
    <row r="12" spans="1:20" s="2" customFormat="1" ht="26.5" customHeight="1">
      <c r="A12" s="23" t="s">
        <v>75</v>
      </c>
      <c r="B12" s="23" t="s">
        <v>30</v>
      </c>
      <c r="C12" s="23" t="s">
        <v>76</v>
      </c>
      <c r="D12" s="23" t="s">
        <v>77</v>
      </c>
      <c r="E12" s="23" t="s">
        <v>78</v>
      </c>
      <c r="F12" s="23" t="s">
        <v>79</v>
      </c>
      <c r="G12" s="23" t="s">
        <v>80</v>
      </c>
      <c r="H12" s="23" t="s">
        <v>81</v>
      </c>
      <c r="I12" s="23" t="s">
        <v>82</v>
      </c>
      <c r="J12" s="27">
        <v>3</v>
      </c>
      <c r="K12" s="27">
        <v>4</v>
      </c>
      <c r="L12" s="27">
        <f t="shared" si="0"/>
        <v>12</v>
      </c>
      <c r="M12" s="28" t="str">
        <f t="shared" si="1"/>
        <v>Significant</v>
      </c>
      <c r="N12" s="23" t="s">
        <v>83</v>
      </c>
      <c r="O12" s="23" t="s">
        <v>84</v>
      </c>
      <c r="P12" s="23" t="s">
        <v>85</v>
      </c>
      <c r="Q12" s="29">
        <v>46295</v>
      </c>
      <c r="R12" s="23" t="s">
        <v>41</v>
      </c>
      <c r="S12" s="29">
        <v>46112</v>
      </c>
      <c r="T12" s="23"/>
    </row>
    <row r="13" spans="1:20" s="2" customFormat="1" ht="26.5" customHeight="1">
      <c r="A13" s="24" t="s">
        <v>86</v>
      </c>
      <c r="B13" s="24" t="s">
        <v>87</v>
      </c>
      <c r="C13" s="24" t="s">
        <v>88</v>
      </c>
      <c r="D13" s="24" t="s">
        <v>89</v>
      </c>
      <c r="E13" s="24" t="s">
        <v>90</v>
      </c>
      <c r="F13" s="24" t="s">
        <v>91</v>
      </c>
      <c r="G13" s="24" t="s">
        <v>92</v>
      </c>
      <c r="H13" s="24" t="s">
        <v>93</v>
      </c>
      <c r="I13" s="24" t="s">
        <v>94</v>
      </c>
      <c r="J13" s="30">
        <v>4</v>
      </c>
      <c r="K13" s="30">
        <v>4</v>
      </c>
      <c r="L13" s="30">
        <f t="shared" si="0"/>
        <v>16</v>
      </c>
      <c r="M13" s="31" t="str">
        <f t="shared" si="1"/>
        <v>High</v>
      </c>
      <c r="N13" s="24" t="s">
        <v>95</v>
      </c>
      <c r="O13" s="24" t="s">
        <v>96</v>
      </c>
      <c r="P13" s="24" t="s">
        <v>97</v>
      </c>
      <c r="Q13" s="32">
        <v>46234</v>
      </c>
      <c r="R13" s="24" t="s">
        <v>41</v>
      </c>
      <c r="S13" s="32">
        <v>46112</v>
      </c>
      <c r="T13" s="24"/>
    </row>
    <row r="14" spans="1:20" s="2" customFormat="1" ht="26.5" customHeight="1">
      <c r="A14" s="24" t="s">
        <v>98</v>
      </c>
      <c r="B14" s="24" t="s">
        <v>87</v>
      </c>
      <c r="C14" s="24" t="s">
        <v>99</v>
      </c>
      <c r="D14" s="24" t="s">
        <v>100</v>
      </c>
      <c r="E14" s="24" t="s">
        <v>101</v>
      </c>
      <c r="F14" s="24" t="s">
        <v>102</v>
      </c>
      <c r="G14" s="24" t="s">
        <v>103</v>
      </c>
      <c r="H14" s="24" t="s">
        <v>104</v>
      </c>
      <c r="I14" s="24" t="s">
        <v>105</v>
      </c>
      <c r="J14" s="30">
        <v>3</v>
      </c>
      <c r="K14" s="30">
        <v>4</v>
      </c>
      <c r="L14" s="30">
        <f t="shared" si="0"/>
        <v>12</v>
      </c>
      <c r="M14" s="31" t="str">
        <f t="shared" si="1"/>
        <v>Significant</v>
      </c>
      <c r="N14" s="24" t="s">
        <v>106</v>
      </c>
      <c r="O14" s="24" t="s">
        <v>107</v>
      </c>
      <c r="P14" s="24" t="s">
        <v>108</v>
      </c>
      <c r="Q14" s="32">
        <v>46265</v>
      </c>
      <c r="R14" s="24" t="s">
        <v>63</v>
      </c>
      <c r="S14" s="32">
        <v>46112</v>
      </c>
      <c r="T14" s="24"/>
    </row>
    <row r="15" spans="1:20" s="2" customFormat="1" ht="26.5" customHeight="1">
      <c r="A15" s="24" t="s">
        <v>109</v>
      </c>
      <c r="B15" s="24" t="s">
        <v>87</v>
      </c>
      <c r="C15" s="24" t="s">
        <v>110</v>
      </c>
      <c r="D15" s="24" t="s">
        <v>111</v>
      </c>
      <c r="E15" s="24" t="s">
        <v>112</v>
      </c>
      <c r="F15" s="24" t="s">
        <v>113</v>
      </c>
      <c r="G15" s="24" t="s">
        <v>114</v>
      </c>
      <c r="H15" s="24" t="s">
        <v>115</v>
      </c>
      <c r="I15" s="24" t="s">
        <v>116</v>
      </c>
      <c r="J15" s="30">
        <v>3</v>
      </c>
      <c r="K15" s="30">
        <v>3</v>
      </c>
      <c r="L15" s="30">
        <f t="shared" si="0"/>
        <v>9</v>
      </c>
      <c r="M15" s="31" t="str">
        <f t="shared" si="1"/>
        <v>Moderate</v>
      </c>
      <c r="N15" s="24" t="s">
        <v>117</v>
      </c>
      <c r="O15" s="24" t="s">
        <v>118</v>
      </c>
      <c r="P15" s="24" t="s">
        <v>119</v>
      </c>
      <c r="Q15" s="32">
        <v>46295</v>
      </c>
      <c r="R15" s="24" t="s">
        <v>41</v>
      </c>
      <c r="S15" s="32">
        <v>46112</v>
      </c>
      <c r="T15" s="24"/>
    </row>
    <row r="16" spans="1:20" s="2" customFormat="1" ht="26.5" customHeight="1">
      <c r="A16" s="24" t="s">
        <v>120</v>
      </c>
      <c r="B16" s="24" t="s">
        <v>87</v>
      </c>
      <c r="C16" s="24" t="s">
        <v>121</v>
      </c>
      <c r="D16" s="24" t="s">
        <v>122</v>
      </c>
      <c r="E16" s="24" t="s">
        <v>123</v>
      </c>
      <c r="F16" s="24" t="s">
        <v>124</v>
      </c>
      <c r="G16" s="24" t="s">
        <v>125</v>
      </c>
      <c r="H16" s="24" t="s">
        <v>126</v>
      </c>
      <c r="I16" s="24" t="s">
        <v>127</v>
      </c>
      <c r="J16" s="30">
        <v>3</v>
      </c>
      <c r="K16" s="30">
        <v>4</v>
      </c>
      <c r="L16" s="30">
        <f t="shared" si="0"/>
        <v>12</v>
      </c>
      <c r="M16" s="31" t="str">
        <f t="shared" si="1"/>
        <v>Significant</v>
      </c>
      <c r="N16" s="24" t="s">
        <v>128</v>
      </c>
      <c r="O16" s="24" t="s">
        <v>129</v>
      </c>
      <c r="P16" s="24" t="s">
        <v>130</v>
      </c>
      <c r="Q16" s="32">
        <v>46203</v>
      </c>
      <c r="R16" s="24" t="s">
        <v>41</v>
      </c>
      <c r="S16" s="32">
        <v>46112</v>
      </c>
      <c r="T16" s="24"/>
    </row>
    <row r="17" spans="1:20" s="2" customFormat="1" ht="26.5" customHeight="1">
      <c r="A17" s="24" t="s">
        <v>131</v>
      </c>
      <c r="B17" s="24" t="s">
        <v>87</v>
      </c>
      <c r="C17" s="24" t="s">
        <v>132</v>
      </c>
      <c r="D17" s="24" t="s">
        <v>133</v>
      </c>
      <c r="E17" s="24" t="s">
        <v>134</v>
      </c>
      <c r="F17" s="24" t="s">
        <v>135</v>
      </c>
      <c r="G17" s="24" t="s">
        <v>136</v>
      </c>
      <c r="H17" s="24" t="s">
        <v>137</v>
      </c>
      <c r="I17" s="24" t="s">
        <v>138</v>
      </c>
      <c r="J17" s="30">
        <v>4</v>
      </c>
      <c r="K17" s="30">
        <v>3</v>
      </c>
      <c r="L17" s="30">
        <f t="shared" si="0"/>
        <v>12</v>
      </c>
      <c r="M17" s="31" t="str">
        <f t="shared" si="1"/>
        <v>Significant</v>
      </c>
      <c r="N17" s="24" t="s">
        <v>139</v>
      </c>
      <c r="O17" s="24" t="s">
        <v>140</v>
      </c>
      <c r="P17" s="24" t="s">
        <v>141</v>
      </c>
      <c r="Q17" s="32">
        <v>46234</v>
      </c>
      <c r="R17" s="24" t="s">
        <v>41</v>
      </c>
      <c r="S17" s="32">
        <v>46112</v>
      </c>
      <c r="T17" s="24"/>
    </row>
    <row r="18" spans="1:20" s="2" customFormat="1" ht="26.5" customHeight="1">
      <c r="A18" s="25" t="s">
        <v>142</v>
      </c>
      <c r="B18" s="25" t="s">
        <v>143</v>
      </c>
      <c r="C18" s="25" t="s">
        <v>144</v>
      </c>
      <c r="D18" s="25" t="s">
        <v>145</v>
      </c>
      <c r="E18" s="25" t="s">
        <v>146</v>
      </c>
      <c r="F18" s="25" t="s">
        <v>147</v>
      </c>
      <c r="G18" s="25" t="s">
        <v>148</v>
      </c>
      <c r="H18" s="25" t="s">
        <v>149</v>
      </c>
      <c r="I18" s="25" t="s">
        <v>150</v>
      </c>
      <c r="J18" s="33">
        <v>3</v>
      </c>
      <c r="K18" s="33">
        <v>5</v>
      </c>
      <c r="L18" s="33">
        <f t="shared" si="0"/>
        <v>15</v>
      </c>
      <c r="M18" s="34" t="str">
        <f t="shared" si="1"/>
        <v>High</v>
      </c>
      <c r="N18" s="25" t="s">
        <v>151</v>
      </c>
      <c r="O18" s="25" t="s">
        <v>152</v>
      </c>
      <c r="P18" s="25" t="s">
        <v>153</v>
      </c>
      <c r="Q18" s="35">
        <v>46234</v>
      </c>
      <c r="R18" s="25" t="s">
        <v>41</v>
      </c>
      <c r="S18" s="35">
        <v>46112</v>
      </c>
      <c r="T18" s="25"/>
    </row>
    <row r="19" spans="1:20" s="2" customFormat="1" ht="26.5" customHeight="1">
      <c r="A19" s="25" t="s">
        <v>154</v>
      </c>
      <c r="B19" s="25" t="s">
        <v>143</v>
      </c>
      <c r="C19" s="25" t="s">
        <v>144</v>
      </c>
      <c r="D19" s="25" t="s">
        <v>155</v>
      </c>
      <c r="E19" s="25" t="s">
        <v>156</v>
      </c>
      <c r="F19" s="25" t="s">
        <v>157</v>
      </c>
      <c r="G19" s="25" t="s">
        <v>158</v>
      </c>
      <c r="H19" s="25" t="s">
        <v>159</v>
      </c>
      <c r="I19" s="25" t="s">
        <v>160</v>
      </c>
      <c r="J19" s="33">
        <v>3</v>
      </c>
      <c r="K19" s="33">
        <v>4</v>
      </c>
      <c r="L19" s="33">
        <f t="shared" si="0"/>
        <v>12</v>
      </c>
      <c r="M19" s="34" t="str">
        <f t="shared" si="1"/>
        <v>Significant</v>
      </c>
      <c r="N19" s="25" t="s">
        <v>161</v>
      </c>
      <c r="O19" s="25" t="s">
        <v>162</v>
      </c>
      <c r="P19" s="25" t="s">
        <v>163</v>
      </c>
      <c r="Q19" s="35">
        <v>46203</v>
      </c>
      <c r="R19" s="25" t="s">
        <v>41</v>
      </c>
      <c r="S19" s="35">
        <v>46112</v>
      </c>
      <c r="T19" s="25"/>
    </row>
    <row r="20" spans="1:20" s="2" customFormat="1" ht="26.5" customHeight="1">
      <c r="A20" s="25" t="s">
        <v>164</v>
      </c>
      <c r="B20" s="25" t="s">
        <v>143</v>
      </c>
      <c r="C20" s="25" t="s">
        <v>165</v>
      </c>
      <c r="D20" s="25" t="s">
        <v>166</v>
      </c>
      <c r="E20" s="25" t="s">
        <v>167</v>
      </c>
      <c r="F20" s="25" t="s">
        <v>168</v>
      </c>
      <c r="G20" s="25" t="s">
        <v>169</v>
      </c>
      <c r="H20" s="25" t="s">
        <v>170</v>
      </c>
      <c r="I20" s="25" t="s">
        <v>171</v>
      </c>
      <c r="J20" s="33">
        <v>3</v>
      </c>
      <c r="K20" s="33">
        <v>5</v>
      </c>
      <c r="L20" s="33">
        <f t="shared" si="0"/>
        <v>15</v>
      </c>
      <c r="M20" s="34" t="str">
        <f t="shared" si="1"/>
        <v>High</v>
      </c>
      <c r="N20" s="25" t="s">
        <v>49</v>
      </c>
      <c r="O20" s="25" t="s">
        <v>172</v>
      </c>
      <c r="P20" s="25" t="s">
        <v>173</v>
      </c>
      <c r="Q20" s="35">
        <v>46265</v>
      </c>
      <c r="R20" s="25" t="s">
        <v>63</v>
      </c>
      <c r="S20" s="35">
        <v>46112</v>
      </c>
      <c r="T20" s="25"/>
    </row>
    <row r="21" spans="1:20" s="2" customFormat="1" ht="26.5" customHeight="1">
      <c r="A21" s="25" t="s">
        <v>174</v>
      </c>
      <c r="B21" s="25" t="s">
        <v>143</v>
      </c>
      <c r="C21" s="25" t="s">
        <v>175</v>
      </c>
      <c r="D21" s="25" t="s">
        <v>176</v>
      </c>
      <c r="E21" s="25" t="s">
        <v>177</v>
      </c>
      <c r="F21" s="25" t="s">
        <v>178</v>
      </c>
      <c r="G21" s="25" t="s">
        <v>179</v>
      </c>
      <c r="H21" s="25" t="s">
        <v>180</v>
      </c>
      <c r="I21" s="25" t="s">
        <v>181</v>
      </c>
      <c r="J21" s="33">
        <v>3</v>
      </c>
      <c r="K21" s="33">
        <v>4</v>
      </c>
      <c r="L21" s="33">
        <f t="shared" si="0"/>
        <v>12</v>
      </c>
      <c r="M21" s="34" t="str">
        <f t="shared" si="1"/>
        <v>Significant</v>
      </c>
      <c r="N21" s="25" t="s">
        <v>182</v>
      </c>
      <c r="O21" s="25" t="s">
        <v>183</v>
      </c>
      <c r="P21" s="25" t="s">
        <v>184</v>
      </c>
      <c r="Q21" s="35">
        <v>46295</v>
      </c>
      <c r="R21" s="25" t="s">
        <v>41</v>
      </c>
      <c r="S21" s="35">
        <v>46112</v>
      </c>
      <c r="T21" s="25"/>
    </row>
    <row r="22" spans="1:20" s="2" customFormat="1" ht="26.5" customHeight="1">
      <c r="A22" s="25" t="s">
        <v>185</v>
      </c>
      <c r="B22" s="25" t="s">
        <v>143</v>
      </c>
      <c r="C22" s="25" t="s">
        <v>144</v>
      </c>
      <c r="D22" s="25" t="s">
        <v>186</v>
      </c>
      <c r="E22" s="25" t="s">
        <v>187</v>
      </c>
      <c r="F22" s="25" t="s">
        <v>188</v>
      </c>
      <c r="G22" s="25" t="s">
        <v>189</v>
      </c>
      <c r="H22" s="25" t="s">
        <v>190</v>
      </c>
      <c r="I22" s="25" t="s">
        <v>191</v>
      </c>
      <c r="J22" s="33">
        <v>3</v>
      </c>
      <c r="K22" s="33">
        <v>4</v>
      </c>
      <c r="L22" s="33">
        <f t="shared" si="0"/>
        <v>12</v>
      </c>
      <c r="M22" s="34" t="str">
        <f t="shared" si="1"/>
        <v>Significant</v>
      </c>
      <c r="N22" s="25" t="s">
        <v>139</v>
      </c>
      <c r="O22" s="25" t="s">
        <v>192</v>
      </c>
      <c r="P22" s="25" t="s">
        <v>193</v>
      </c>
      <c r="Q22" s="35">
        <v>46234</v>
      </c>
      <c r="R22" s="25" t="s">
        <v>41</v>
      </c>
      <c r="S22" s="35">
        <v>46112</v>
      </c>
      <c r="T22" s="25"/>
    </row>
    <row r="23" spans="1:20" s="2" customFormat="1" ht="26.5" customHeight="1">
      <c r="A23" s="26" t="s">
        <v>194</v>
      </c>
      <c r="B23" s="26" t="s">
        <v>195</v>
      </c>
      <c r="C23" s="26" t="s">
        <v>196</v>
      </c>
      <c r="D23" s="26" t="s">
        <v>196</v>
      </c>
      <c r="E23" s="26" t="s">
        <v>197</v>
      </c>
      <c r="F23" s="26" t="s">
        <v>198</v>
      </c>
      <c r="G23" s="26" t="s">
        <v>199</v>
      </c>
      <c r="H23" s="26" t="s">
        <v>200</v>
      </c>
      <c r="I23" s="26" t="s">
        <v>201</v>
      </c>
      <c r="J23" s="36">
        <v>4</v>
      </c>
      <c r="K23" s="36">
        <v>4</v>
      </c>
      <c r="L23" s="36">
        <f t="shared" si="0"/>
        <v>16</v>
      </c>
      <c r="M23" s="37" t="str">
        <f t="shared" si="1"/>
        <v>High</v>
      </c>
      <c r="N23" s="26" t="s">
        <v>151</v>
      </c>
      <c r="O23" s="26" t="s">
        <v>202</v>
      </c>
      <c r="P23" s="26" t="s">
        <v>203</v>
      </c>
      <c r="Q23" s="38">
        <v>46265</v>
      </c>
      <c r="R23" s="26" t="s">
        <v>41</v>
      </c>
      <c r="S23" s="38">
        <v>46112</v>
      </c>
      <c r="T23" s="26"/>
    </row>
    <row r="24" spans="1:20" s="2" customFormat="1" ht="26.5" customHeight="1">
      <c r="A24" s="26" t="s">
        <v>204</v>
      </c>
      <c r="B24" s="26" t="s">
        <v>195</v>
      </c>
      <c r="C24" s="26" t="s">
        <v>205</v>
      </c>
      <c r="D24" s="26" t="s">
        <v>206</v>
      </c>
      <c r="E24" s="26" t="s">
        <v>207</v>
      </c>
      <c r="F24" s="26" t="s">
        <v>208</v>
      </c>
      <c r="G24" s="26" t="s">
        <v>209</v>
      </c>
      <c r="H24" s="26" t="s">
        <v>210</v>
      </c>
      <c r="I24" s="26" t="s">
        <v>211</v>
      </c>
      <c r="J24" s="36">
        <v>3</v>
      </c>
      <c r="K24" s="36">
        <v>3</v>
      </c>
      <c r="L24" s="36">
        <f t="shared" si="0"/>
        <v>9</v>
      </c>
      <c r="M24" s="37" t="str">
        <f t="shared" si="1"/>
        <v>Moderate</v>
      </c>
      <c r="N24" s="26" t="s">
        <v>212</v>
      </c>
      <c r="O24" s="26" t="s">
        <v>213</v>
      </c>
      <c r="P24" s="26" t="s">
        <v>214</v>
      </c>
      <c r="Q24" s="38">
        <v>46203</v>
      </c>
      <c r="R24" s="26" t="s">
        <v>41</v>
      </c>
      <c r="S24" s="38">
        <v>46112</v>
      </c>
      <c r="T24" s="26"/>
    </row>
    <row r="25" spans="1:20" s="2" customFormat="1" ht="34.5" customHeight="1">
      <c r="A25" s="26" t="s">
        <v>215</v>
      </c>
      <c r="B25" s="26" t="s">
        <v>195</v>
      </c>
      <c r="C25" s="49" t="s">
        <v>284</v>
      </c>
      <c r="D25" s="26" t="s">
        <v>280</v>
      </c>
      <c r="E25" s="26" t="s">
        <v>281</v>
      </c>
      <c r="F25" s="49" t="s">
        <v>282</v>
      </c>
      <c r="G25" s="49" t="s">
        <v>283</v>
      </c>
      <c r="H25" s="49" t="s">
        <v>285</v>
      </c>
      <c r="I25" s="49" t="s">
        <v>286</v>
      </c>
      <c r="J25" s="36">
        <v>4</v>
      </c>
      <c r="K25" s="36">
        <v>5</v>
      </c>
      <c r="L25" s="36">
        <f t="shared" si="0"/>
        <v>20</v>
      </c>
      <c r="M25" s="37" t="str">
        <f t="shared" si="1"/>
        <v>Extreme</v>
      </c>
      <c r="N25" s="26" t="s">
        <v>216</v>
      </c>
      <c r="O25" s="26" t="s">
        <v>217</v>
      </c>
      <c r="P25" s="26" t="s">
        <v>218</v>
      </c>
      <c r="Q25" s="38">
        <v>46387</v>
      </c>
      <c r="R25" s="26" t="s">
        <v>41</v>
      </c>
      <c r="S25" s="38">
        <v>46112</v>
      </c>
      <c r="T25" s="26"/>
    </row>
    <row r="26" spans="1:20" s="2" customFormat="1" ht="26.5" customHeight="1">
      <c r="A26" s="26" t="s">
        <v>219</v>
      </c>
      <c r="B26" s="26" t="s">
        <v>195</v>
      </c>
      <c r="C26" s="26" t="s">
        <v>220</v>
      </c>
      <c r="D26" s="26" t="s">
        <v>221</v>
      </c>
      <c r="E26" s="26" t="s">
        <v>222</v>
      </c>
      <c r="F26" s="26" t="s">
        <v>223</v>
      </c>
      <c r="G26" s="26" t="s">
        <v>224</v>
      </c>
      <c r="H26" s="26" t="s">
        <v>225</v>
      </c>
      <c r="I26" s="26" t="s">
        <v>226</v>
      </c>
      <c r="J26" s="36">
        <v>4</v>
      </c>
      <c r="K26" s="36">
        <v>4</v>
      </c>
      <c r="L26" s="36">
        <f t="shared" si="0"/>
        <v>16</v>
      </c>
      <c r="M26" s="37" t="str">
        <f t="shared" si="1"/>
        <v>High</v>
      </c>
      <c r="N26" s="26" t="s">
        <v>151</v>
      </c>
      <c r="O26" s="26" t="s">
        <v>227</v>
      </c>
      <c r="P26" s="26" t="s">
        <v>228</v>
      </c>
      <c r="Q26" s="38">
        <v>46295</v>
      </c>
      <c r="R26" s="26" t="s">
        <v>63</v>
      </c>
      <c r="S26" s="38">
        <v>46112</v>
      </c>
      <c r="T26" s="26"/>
    </row>
    <row r="27" spans="1:20" s="2" customFormat="1" ht="26.5" customHeight="1">
      <c r="A27" s="26" t="s">
        <v>229</v>
      </c>
      <c r="B27" s="26" t="s">
        <v>195</v>
      </c>
      <c r="C27" s="26" t="s">
        <v>230</v>
      </c>
      <c r="D27" s="26" t="s">
        <v>231</v>
      </c>
      <c r="E27" s="26" t="s">
        <v>232</v>
      </c>
      <c r="F27" s="26" t="s">
        <v>233</v>
      </c>
      <c r="G27" s="26" t="s">
        <v>234</v>
      </c>
      <c r="H27" s="26" t="s">
        <v>235</v>
      </c>
      <c r="I27" s="26" t="s">
        <v>236</v>
      </c>
      <c r="J27" s="36">
        <v>3</v>
      </c>
      <c r="K27" s="36">
        <v>3</v>
      </c>
      <c r="L27" s="36">
        <f t="shared" si="0"/>
        <v>9</v>
      </c>
      <c r="M27" s="37" t="str">
        <f t="shared" si="1"/>
        <v>Moderate</v>
      </c>
      <c r="N27" s="26" t="s">
        <v>49</v>
      </c>
      <c r="O27" s="26" t="s">
        <v>237</v>
      </c>
      <c r="P27" s="26" t="s">
        <v>238</v>
      </c>
      <c r="Q27" s="38">
        <v>46234</v>
      </c>
      <c r="R27" s="26" t="s">
        <v>41</v>
      </c>
      <c r="S27" s="38">
        <v>46112</v>
      </c>
      <c r="T27" s="26"/>
    </row>
  </sheetData>
  <sheetProtection algorithmName="SHA-512" hashValue="8OVdB171koA3XrEjwIADcfqPP94DC2MTbG2eO2vzS5XLuNRYbb6q2Yum6YZI3/Sg+HBR9OxTuoVzZAM0SwUm1g==" saltValue="uEzjEmmS/Xfv1vbh99AzKQ==" spinCount="100000" sheet="1" formatCells="0" formatColumns="0" formatRows="0" insertColumns="0" insertRows="0" insertHyperlinks="0" deleteColumns="0" deleteRows="0" sort="0" autoFilter="0" pivotTables="0"/>
  <mergeCells count="16">
    <mergeCell ref="A1:T1"/>
    <mergeCell ref="A2:T2"/>
    <mergeCell ref="A4:C4"/>
    <mergeCell ref="A5:C5"/>
    <mergeCell ref="D4:F4"/>
    <mergeCell ref="D5:F5"/>
    <mergeCell ref="G4:H4"/>
    <mergeCell ref="G5:H5"/>
    <mergeCell ref="I4:J4"/>
    <mergeCell ref="I5:J5"/>
    <mergeCell ref="K4:N4"/>
    <mergeCell ref="K5:N5"/>
    <mergeCell ref="O4:Q4"/>
    <mergeCell ref="O5:Q5"/>
    <mergeCell ref="R4:T4"/>
    <mergeCell ref="R5:T5"/>
  </mergeCells>
  <conditionalFormatting sqref="M8:M27">
    <cfRule type="expression" dxfId="4" priority="1">
      <formula>M8="Low"</formula>
    </cfRule>
    <cfRule type="expression" dxfId="3" priority="2">
      <formula>M8="Moderate"</formula>
    </cfRule>
    <cfRule type="expression" dxfId="2" priority="3">
      <formula>M8="Significant"</formula>
    </cfRule>
    <cfRule type="expression" dxfId="1" priority="4">
      <formula>M8="High"</formula>
    </cfRule>
    <cfRule type="expression" dxfId="0" priority="5">
      <formula>M8="Extreme"</formula>
    </cfRule>
  </conditionalFormatting>
  <dataValidations count="3">
    <dataValidation type="list" sqref="B8:B186" xr:uid="{00000000-0002-0000-0000-000000000000}">
      <formula1>"Strategic,Operational,Fiduciary,Financial"</formula1>
    </dataValidation>
    <dataValidation type="list" sqref="R8:R186" xr:uid="{00000000-0002-0000-0000-000001000000}">
      <formula1>"Open,In Progress,Mitigated,Closed,Escalated"</formula1>
    </dataValidation>
    <dataValidation type="list" sqref="J8:K186" xr:uid="{00000000-0002-0000-0000-000002000000}">
      <formula1>"1,2,3,4,5"</formula1>
    </dataValidation>
  </dataValidations>
  <pageMargins left="0.7" right="0.7" top="0.75" bottom="0.75" header="0.3" footer="0.3"/>
  <pageSetup scale="18"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K25"/>
  <sheetViews>
    <sheetView view="pageBreakPreview" zoomScale="80" zoomScaleNormal="100" zoomScaleSheetLayoutView="80" workbookViewId="0">
      <selection activeCell="E4" sqref="E4"/>
    </sheetView>
  </sheetViews>
  <sheetFormatPr defaultRowHeight="14"/>
  <cols>
    <col min="2" max="2" width="16.5" bestFit="1" customWidth="1"/>
    <col min="3" max="11" width="15" customWidth="1"/>
  </cols>
  <sheetData>
    <row r="1" spans="2:11" ht="38" customHeight="1">
      <c r="B1" s="50" t="s">
        <v>288</v>
      </c>
      <c r="C1" s="50"/>
      <c r="D1" s="50"/>
      <c r="E1" s="50"/>
      <c r="F1" s="50"/>
      <c r="G1" s="50"/>
      <c r="H1" s="50"/>
      <c r="I1" s="50"/>
      <c r="J1" s="50"/>
      <c r="K1" s="50"/>
    </row>
    <row r="2" spans="2:11" s="2" customFormat="1" ht="35" customHeight="1"/>
    <row r="3" spans="2:11" s="2" customFormat="1" ht="35" customHeight="1">
      <c r="B3" s="39" t="s">
        <v>239</v>
      </c>
      <c r="C3" s="39" t="s">
        <v>240</v>
      </c>
      <c r="E3" s="39" t="s">
        <v>21</v>
      </c>
      <c r="F3" s="39" t="s">
        <v>241</v>
      </c>
      <c r="H3" s="39" t="s">
        <v>26</v>
      </c>
      <c r="I3" s="39" t="s">
        <v>241</v>
      </c>
    </row>
    <row r="4" spans="2:11" s="2" customFormat="1" ht="35" customHeight="1">
      <c r="B4" s="40" t="s">
        <v>242</v>
      </c>
      <c r="C4" s="41">
        <f>COUNTA('Risk Register'!A8:A186)</f>
        <v>20</v>
      </c>
      <c r="E4" s="42" t="s">
        <v>243</v>
      </c>
      <c r="F4" s="21">
        <f>COUNTIF('Risk Register'!M8:M186,"Low")</f>
        <v>1</v>
      </c>
      <c r="H4" s="47" t="s">
        <v>41</v>
      </c>
      <c r="I4" s="48">
        <f>COUNTIF('Risk Register'!R8:R186,"Open")</f>
        <v>14</v>
      </c>
    </row>
    <row r="5" spans="2:11" s="2" customFormat="1" ht="35" customHeight="1">
      <c r="B5" s="40" t="s">
        <v>244</v>
      </c>
      <c r="C5" s="41">
        <f>COUNTIF('Risk Register'!B8:B186,"Strategic")</f>
        <v>5</v>
      </c>
      <c r="E5" s="43" t="s">
        <v>245</v>
      </c>
      <c r="F5" s="19">
        <f>COUNTIF('Risk Register'!M8:M186,"Moderate")</f>
        <v>4</v>
      </c>
      <c r="H5" s="47" t="s">
        <v>63</v>
      </c>
      <c r="I5" s="48">
        <f>COUNTIF('Risk Register'!R8:R186,"In Progress")</f>
        <v>4</v>
      </c>
    </row>
    <row r="6" spans="2:11" s="2" customFormat="1" ht="35" customHeight="1">
      <c r="B6" s="40" t="s">
        <v>246</v>
      </c>
      <c r="C6" s="41">
        <f>COUNTIF('Risk Register'!B8:B186,"Operational")</f>
        <v>5</v>
      </c>
      <c r="E6" s="44" t="s">
        <v>247</v>
      </c>
      <c r="F6" s="20">
        <f>COUNTIF('Risk Register'!M8:M186,"Significant")</f>
        <v>7</v>
      </c>
      <c r="H6" s="47" t="s">
        <v>248</v>
      </c>
      <c r="I6" s="48">
        <f>COUNTIF('Risk Register'!R8:R186,"Mitigated")</f>
        <v>0</v>
      </c>
    </row>
    <row r="7" spans="2:11" s="2" customFormat="1" ht="35" customHeight="1">
      <c r="B7" s="40" t="s">
        <v>249</v>
      </c>
      <c r="C7" s="41">
        <f>COUNTIF('Risk Register'!B8:B186,"Fiduciary")</f>
        <v>5</v>
      </c>
      <c r="E7" s="45" t="s">
        <v>250</v>
      </c>
      <c r="F7" s="12">
        <f>COUNTIF('Risk Register'!M8:M186,"High")</f>
        <v>6</v>
      </c>
      <c r="H7" s="47" t="s">
        <v>251</v>
      </c>
      <c r="I7" s="48">
        <f>COUNTIF('Risk Register'!R8:R186,"Closed")</f>
        <v>2</v>
      </c>
    </row>
    <row r="8" spans="2:11" s="2" customFormat="1" ht="35" customHeight="1">
      <c r="B8" s="40" t="s">
        <v>252</v>
      </c>
      <c r="C8" s="41">
        <f>COUNTIF('Risk Register'!B8:B186,"Financial")</f>
        <v>5</v>
      </c>
      <c r="E8" s="46" t="s">
        <v>253</v>
      </c>
      <c r="F8" s="14">
        <f>COUNTIF('Risk Register'!M8:M186,"Extreme")</f>
        <v>2</v>
      </c>
    </row>
    <row r="9" spans="2:11" s="2" customFormat="1" ht="35" customHeight="1"/>
    <row r="10" spans="2:11" s="2" customFormat="1" ht="35" customHeight="1"/>
    <row r="11" spans="2:11" s="2" customFormat="1" ht="35" customHeight="1"/>
    <row r="12" spans="2:11" s="2" customFormat="1" ht="35" customHeight="1"/>
    <row r="13" spans="2:11" s="2" customFormat="1" ht="35" customHeight="1"/>
    <row r="14" spans="2:11" s="2" customFormat="1" ht="35" customHeight="1"/>
    <row r="15" spans="2:11" s="2" customFormat="1" ht="35" customHeight="1"/>
    <row r="16" spans="2:11" s="2" customFormat="1" ht="35" customHeight="1"/>
    <row r="17" s="2" customFormat="1" ht="35" customHeight="1"/>
    <row r="18" s="2" customFormat="1" ht="35" customHeight="1"/>
    <row r="19" s="2" customFormat="1" ht="35" customHeight="1"/>
    <row r="20" s="2" customFormat="1" ht="35" customHeight="1"/>
    <row r="21" s="2" customFormat="1" ht="35" customHeight="1"/>
    <row r="22" s="2" customFormat="1" ht="35" customHeight="1"/>
    <row r="23" s="2" customFormat="1" ht="35" customHeight="1"/>
    <row r="24" s="2" customFormat="1" ht="35" customHeight="1"/>
    <row r="25" s="2" customFormat="1" ht="35" customHeight="1"/>
  </sheetData>
  <mergeCells count="1">
    <mergeCell ref="B1:K1"/>
  </mergeCells>
  <pageMargins left="0.7" right="0.7" top="0.75" bottom="0.75" header="0.3" footer="0.3"/>
  <pageSetup scale="4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G15"/>
  <sheetViews>
    <sheetView view="pageBreakPreview" zoomScale="80" zoomScaleNormal="100" zoomScaleSheetLayoutView="80" workbookViewId="0">
      <selection sqref="A1:XFD1"/>
    </sheetView>
  </sheetViews>
  <sheetFormatPr defaultRowHeight="14"/>
  <cols>
    <col min="2" max="2" width="18.4140625" bestFit="1" customWidth="1"/>
    <col min="3" max="3" width="18" customWidth="1"/>
    <col min="4" max="4" width="20.58203125" bestFit="1" customWidth="1"/>
    <col min="5" max="7" width="18" customWidth="1"/>
  </cols>
  <sheetData>
    <row r="1" spans="2:7" s="2" customFormat="1" ht="36" customHeight="1">
      <c r="B1" s="54" t="s">
        <v>254</v>
      </c>
      <c r="C1" s="54"/>
      <c r="D1" s="54"/>
      <c r="E1" s="54"/>
      <c r="F1" s="54"/>
      <c r="G1" s="54"/>
    </row>
    <row r="2" spans="2:7" s="2" customFormat="1" ht="36" customHeight="1">
      <c r="B2" s="16" t="s">
        <v>255</v>
      </c>
      <c r="C2" s="17" t="s">
        <v>256</v>
      </c>
      <c r="D2" s="17" t="s">
        <v>257</v>
      </c>
      <c r="E2" s="17" t="s">
        <v>258</v>
      </c>
      <c r="F2" s="17" t="s">
        <v>259</v>
      </c>
      <c r="G2" s="17" t="s">
        <v>260</v>
      </c>
    </row>
    <row r="3" spans="2:7" s="2" customFormat="1" ht="36" customHeight="1">
      <c r="B3" s="18" t="s">
        <v>261</v>
      </c>
      <c r="C3" s="19">
        <v>5</v>
      </c>
      <c r="D3" s="20">
        <v>10</v>
      </c>
      <c r="E3" s="12">
        <v>15</v>
      </c>
      <c r="F3" s="14">
        <v>20</v>
      </c>
      <c r="G3" s="14">
        <v>25</v>
      </c>
    </row>
    <row r="4" spans="2:7" s="2" customFormat="1" ht="36" customHeight="1">
      <c r="B4" s="18" t="s">
        <v>262</v>
      </c>
      <c r="C4" s="21">
        <v>4</v>
      </c>
      <c r="D4" s="19">
        <v>8</v>
      </c>
      <c r="E4" s="20">
        <v>12</v>
      </c>
      <c r="F4" s="12">
        <v>16</v>
      </c>
      <c r="G4" s="14">
        <v>20</v>
      </c>
    </row>
    <row r="5" spans="2:7" s="2" customFormat="1" ht="36" customHeight="1">
      <c r="B5" s="18" t="s">
        <v>263</v>
      </c>
      <c r="C5" s="21">
        <v>3</v>
      </c>
      <c r="D5" s="19">
        <v>6</v>
      </c>
      <c r="E5" s="19">
        <v>9</v>
      </c>
      <c r="F5" s="20">
        <v>12</v>
      </c>
      <c r="G5" s="12">
        <v>15</v>
      </c>
    </row>
    <row r="6" spans="2:7" s="2" customFormat="1" ht="36" customHeight="1">
      <c r="B6" s="18" t="s">
        <v>264</v>
      </c>
      <c r="C6" s="21">
        <v>2</v>
      </c>
      <c r="D6" s="21">
        <v>4</v>
      </c>
      <c r="E6" s="19">
        <v>6</v>
      </c>
      <c r="F6" s="19">
        <v>8</v>
      </c>
      <c r="G6" s="20">
        <v>10</v>
      </c>
    </row>
    <row r="7" spans="2:7" s="2" customFormat="1" ht="36" customHeight="1">
      <c r="B7" s="18" t="s">
        <v>265</v>
      </c>
      <c r="C7" s="21">
        <v>1</v>
      </c>
      <c r="D7" s="21">
        <v>2</v>
      </c>
      <c r="E7" s="21">
        <v>3</v>
      </c>
      <c r="F7" s="21">
        <v>4</v>
      </c>
      <c r="G7" s="19">
        <v>5</v>
      </c>
    </row>
    <row r="8" spans="2:7" s="2" customFormat="1" ht="36" customHeight="1"/>
    <row r="9" spans="2:7" s="2" customFormat="1" ht="36" customHeight="1">
      <c r="B9" s="55" t="s">
        <v>266</v>
      </c>
      <c r="C9" s="55"/>
      <c r="D9" s="55"/>
    </row>
    <row r="10" spans="2:7" s="2" customFormat="1" ht="36" customHeight="1">
      <c r="B10" s="5" t="s">
        <v>267</v>
      </c>
      <c r="C10" s="5" t="s">
        <v>268</v>
      </c>
      <c r="D10" s="5" t="s">
        <v>269</v>
      </c>
    </row>
    <row r="11" spans="2:7" s="2" customFormat="1" ht="36" customHeight="1">
      <c r="B11" s="6" t="s">
        <v>270</v>
      </c>
      <c r="C11" s="7" t="s">
        <v>243</v>
      </c>
      <c r="D11" s="7" t="s">
        <v>271</v>
      </c>
    </row>
    <row r="12" spans="2:7" s="2" customFormat="1" ht="36" customHeight="1">
      <c r="B12" s="8" t="s">
        <v>272</v>
      </c>
      <c r="C12" s="9" t="s">
        <v>245</v>
      </c>
      <c r="D12" s="9" t="s">
        <v>273</v>
      </c>
    </row>
    <row r="13" spans="2:7" s="2" customFormat="1" ht="36" customHeight="1">
      <c r="B13" s="10" t="s">
        <v>274</v>
      </c>
      <c r="C13" s="11" t="s">
        <v>247</v>
      </c>
      <c r="D13" s="11" t="s">
        <v>275</v>
      </c>
    </row>
    <row r="14" spans="2:7" s="2" customFormat="1" ht="36" customHeight="1">
      <c r="B14" s="12" t="s">
        <v>276</v>
      </c>
      <c r="C14" s="13" t="s">
        <v>250</v>
      </c>
      <c r="D14" s="13" t="s">
        <v>277</v>
      </c>
    </row>
    <row r="15" spans="2:7" s="2" customFormat="1" ht="36" customHeight="1">
      <c r="B15" s="14" t="s">
        <v>278</v>
      </c>
      <c r="C15" s="15" t="s">
        <v>253</v>
      </c>
      <c r="D15" s="15" t="s">
        <v>279</v>
      </c>
    </row>
  </sheetData>
  <mergeCells count="2">
    <mergeCell ref="B1:G1"/>
    <mergeCell ref="B9:D9"/>
  </mergeCells>
  <pageMargins left="0.7" right="0.7" top="0.75" bottom="0.75" header="0.3" footer="0.3"/>
  <pageSetup scale="6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Risk Register</vt:lpstr>
      <vt:lpstr>Dashboard</vt:lpstr>
      <vt:lpstr>Heat Map</vt:lpstr>
      <vt:lpstr>Dashboard!Print_Area</vt:lpstr>
      <vt:lpstr>'Risk Register'!Print_Area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DRC</dc:creator>
  <cp:lastModifiedBy>Abenet Yohannes</cp:lastModifiedBy>
  <dcterms:created xsi:type="dcterms:W3CDTF">2026-06-25T22:18:29Z</dcterms:created>
  <dcterms:modified xsi:type="dcterms:W3CDTF">2026-08-19T16:32:39Z</dcterms:modified>
</cp:coreProperties>
</file>